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dey Crandall\Desktop\HBEA\"/>
    </mc:Choice>
  </mc:AlternateContent>
  <bookViews>
    <workbookView xWindow="0" yWindow="0" windowWidth="28800" windowHeight="12440"/>
  </bookViews>
  <sheets>
    <sheet name="Type Matchup" sheetId="1" r:id="rId1"/>
    <sheet name="Damage Multipliers" sheetId="3" r:id="rId2"/>
    <sheet name="Matchup-Affecting Abilities" sheetId="5" r:id="rId3"/>
    <sheet name="Type Abilities" sheetId="6" r:id="rId4"/>
  </sheets>
  <externalReferences>
    <externalReference r:id="rId5"/>
  </externalReferences>
  <definedNames>
    <definedName name="Damage">'Damage Multipliers'!$C$3:$U$21</definedName>
    <definedName name="DamageMultiplier">'[1]Damage Multiplier'!$C$28:$U$46</definedName>
    <definedName name="Error">'[1]Damage Multiplier'!$J$3</definedName>
    <definedName name="Inverse">'Damage Multipliers'!$C$29:$U$47</definedName>
    <definedName name="MAAbilities">'Matchup-Affecting Abilities'!$A$6:$A$17</definedName>
    <definedName name="Outcomes">'[1]Damage Multiplier'!$F$3:$G$10</definedName>
    <definedName name="PokemonTypes">'Type Abilities'!$A$7:$A$25</definedName>
    <definedName name="TypeAbilities">'Type Abilities'!$A$7:$C$25</definedName>
    <definedName name="TypeCol">'Damage Multipliers'!$C$2:$U$2</definedName>
    <definedName name="TypeRow">'Damage Multipliers'!$B$3:$B$21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4" i="1" l="1"/>
  <c r="M38" i="1"/>
  <c r="M32" i="1"/>
  <c r="M20" i="1"/>
  <c r="M26" i="1"/>
  <c r="M14" i="1"/>
  <c r="M47" i="1"/>
  <c r="I47" i="1" s="1"/>
  <c r="C47" i="1"/>
  <c r="B47" i="1" s="1"/>
  <c r="E44" i="1"/>
  <c r="M41" i="1"/>
  <c r="I41" i="1" s="1"/>
  <c r="C41" i="1"/>
  <c r="B41" i="1" s="1"/>
  <c r="E38" i="1"/>
  <c r="M35" i="1"/>
  <c r="I35" i="1" s="1"/>
  <c r="C35" i="1"/>
  <c r="B35" i="1" s="1"/>
  <c r="E32" i="1"/>
  <c r="M29" i="1"/>
  <c r="I29" i="1" s="1"/>
  <c r="C29" i="1"/>
  <c r="B29" i="1" s="1"/>
  <c r="M28" i="1" s="1"/>
  <c r="E26" i="1"/>
  <c r="M23" i="1"/>
  <c r="I23" i="1" s="1"/>
  <c r="C23" i="1"/>
  <c r="B23" i="1" s="1"/>
  <c r="C17" i="1"/>
  <c r="B17" i="1"/>
  <c r="M17" i="1"/>
  <c r="I17" i="1" s="1"/>
  <c r="E20" i="1"/>
  <c r="H46" i="1" l="1"/>
  <c r="F46" i="1"/>
  <c r="J46" i="1"/>
  <c r="Q46" i="1"/>
  <c r="T46" i="1"/>
  <c r="D46" i="1"/>
  <c r="I46" i="1"/>
  <c r="S46" i="1"/>
  <c r="O46" i="1"/>
  <c r="M46" i="1"/>
  <c r="B46" i="1"/>
  <c r="C46" i="1"/>
  <c r="G46" i="1"/>
  <c r="K46" i="1"/>
  <c r="N46" i="1"/>
  <c r="R46" i="1"/>
  <c r="P46" i="1"/>
  <c r="E46" i="1"/>
  <c r="L46" i="1"/>
  <c r="H40" i="1"/>
  <c r="F40" i="1"/>
  <c r="J40" i="1"/>
  <c r="Q40" i="1"/>
  <c r="T40" i="1"/>
  <c r="D40" i="1"/>
  <c r="I40" i="1"/>
  <c r="S40" i="1"/>
  <c r="O40" i="1"/>
  <c r="M40" i="1"/>
  <c r="B40" i="1"/>
  <c r="C40" i="1"/>
  <c r="G40" i="1"/>
  <c r="K40" i="1"/>
  <c r="N40" i="1"/>
  <c r="R40" i="1"/>
  <c r="P40" i="1"/>
  <c r="E40" i="1"/>
  <c r="L40" i="1"/>
  <c r="H34" i="1"/>
  <c r="F34" i="1"/>
  <c r="J34" i="1"/>
  <c r="Q34" i="1"/>
  <c r="T34" i="1"/>
  <c r="D34" i="1"/>
  <c r="I34" i="1"/>
  <c r="S34" i="1"/>
  <c r="O34" i="1"/>
  <c r="M34" i="1"/>
  <c r="B34" i="1"/>
  <c r="C34" i="1"/>
  <c r="G34" i="1"/>
  <c r="K34" i="1"/>
  <c r="N34" i="1"/>
  <c r="R34" i="1"/>
  <c r="P34" i="1"/>
  <c r="E34" i="1"/>
  <c r="L34" i="1"/>
  <c r="B28" i="1"/>
  <c r="C28" i="1"/>
  <c r="G28" i="1"/>
  <c r="K28" i="1"/>
  <c r="N28" i="1"/>
  <c r="R28" i="1"/>
  <c r="P28" i="1"/>
  <c r="E28" i="1"/>
  <c r="L28" i="1"/>
  <c r="T28" i="1"/>
  <c r="D28" i="1"/>
  <c r="F28" i="1"/>
  <c r="I28" i="1"/>
  <c r="J28" i="1"/>
  <c r="S28" i="1"/>
  <c r="Q28" i="1"/>
  <c r="O28" i="1"/>
  <c r="H28" i="1"/>
  <c r="T22" i="1"/>
  <c r="E22" i="1"/>
  <c r="J22" i="1"/>
  <c r="Q22" i="1"/>
  <c r="F22" i="1"/>
  <c r="D22" i="1"/>
  <c r="I22" i="1"/>
  <c r="S22" i="1"/>
  <c r="O22" i="1"/>
  <c r="M22" i="1"/>
  <c r="B22" i="1"/>
  <c r="C22" i="1"/>
  <c r="G22" i="1"/>
  <c r="K22" i="1"/>
  <c r="N22" i="1"/>
  <c r="R22" i="1"/>
  <c r="P22" i="1"/>
  <c r="L22" i="1"/>
  <c r="H22" i="1"/>
  <c r="C10" i="1"/>
  <c r="T16" i="1" l="1"/>
  <c r="M16" i="1"/>
  <c r="F16" i="1"/>
  <c r="J16" i="1"/>
  <c r="Q16" i="1"/>
  <c r="H16" i="1"/>
  <c r="B16" i="1"/>
  <c r="G16" i="1"/>
  <c r="N16" i="1"/>
  <c r="P16" i="1"/>
  <c r="L16" i="1"/>
  <c r="C16" i="1"/>
  <c r="K16" i="1"/>
  <c r="R16" i="1"/>
  <c r="E16" i="1"/>
  <c r="D16" i="1"/>
  <c r="I16" i="1"/>
  <c r="S16" i="1"/>
  <c r="O16" i="1"/>
  <c r="E14" i="1" l="1"/>
</calcChain>
</file>

<file path=xl/sharedStrings.xml><?xml version="1.0" encoding="utf-8"?>
<sst xmlns="http://schemas.openxmlformats.org/spreadsheetml/2006/main" count="350" uniqueCount="116">
  <si>
    <t>Damage Multiplier</t>
  </si>
  <si>
    <t>Attack</t>
  </si>
  <si>
    <t>Bug</t>
  </si>
  <si>
    <t>Dark</t>
  </si>
  <si>
    <t>Dragon</t>
  </si>
  <si>
    <t>Electric</t>
  </si>
  <si>
    <t>Fairy</t>
  </si>
  <si>
    <t>Fighting</t>
  </si>
  <si>
    <t>Fire</t>
  </si>
  <si>
    <t>Flying</t>
  </si>
  <si>
    <t>Ghost</t>
  </si>
  <si>
    <t>Grass</t>
  </si>
  <si>
    <t>Ground</t>
  </si>
  <si>
    <t>Ice</t>
  </si>
  <si>
    <t>Light</t>
  </si>
  <si>
    <t>Normal</t>
  </si>
  <si>
    <t>Poison</t>
  </si>
  <si>
    <t>Psychic</t>
  </si>
  <si>
    <t>Rock</t>
  </si>
  <si>
    <t>Steel</t>
  </si>
  <si>
    <t>Water</t>
  </si>
  <si>
    <t>Inverse Damage Multiplier</t>
  </si>
  <si>
    <t>Type Abilities</t>
  </si>
  <si>
    <t>Type Given</t>
  </si>
  <si>
    <t>Ability</t>
  </si>
  <si>
    <t>Text</t>
  </si>
  <si>
    <t>Antennae</t>
  </si>
  <si>
    <t>Pokémon has Bug Type</t>
  </si>
  <si>
    <t>Shadow</t>
  </si>
  <si>
    <t>Pokémon has Dark Type</t>
  </si>
  <si>
    <t>Legendary</t>
  </si>
  <si>
    <t>Pokémon has Dragon Type</t>
  </si>
  <si>
    <t>Voltage</t>
  </si>
  <si>
    <t>Pokémon has Electric Type</t>
  </si>
  <si>
    <t>Pixie Dust</t>
  </si>
  <si>
    <t>Warrior</t>
  </si>
  <si>
    <t>Pokémon has Fighting Type</t>
  </si>
  <si>
    <t>Pyre</t>
  </si>
  <si>
    <t>Pokémon has Fire Type</t>
  </si>
  <si>
    <t>Wings</t>
  </si>
  <si>
    <t>Pokémon has Flying Type</t>
  </si>
  <si>
    <t>Spirited</t>
  </si>
  <si>
    <t>Pokémon has Ghost Type</t>
  </si>
  <si>
    <t>Chloroplast</t>
  </si>
  <si>
    <t>Pokémon has Grass Type</t>
  </si>
  <si>
    <t>Subterranean</t>
  </si>
  <si>
    <t>Pokémon has Ground Type</t>
  </si>
  <si>
    <t>Arctic</t>
  </si>
  <si>
    <t>Pokémon has Ice Type</t>
  </si>
  <si>
    <t>Photon</t>
  </si>
  <si>
    <t>Pokémon has Light Type</t>
  </si>
  <si>
    <t>Ordinary</t>
  </si>
  <si>
    <t>Pokémon has Normal Type</t>
  </si>
  <si>
    <t>Venomous</t>
  </si>
  <si>
    <t>Pokémon has Poison Type</t>
  </si>
  <si>
    <t>Telekinetic</t>
  </si>
  <si>
    <t>Pokémon has Psychic Type</t>
  </si>
  <si>
    <t>Solid</t>
  </si>
  <si>
    <t>Pokémon has Rock Type</t>
  </si>
  <si>
    <t>Blade</t>
  </si>
  <si>
    <t>Pokémon has Steel Type</t>
  </si>
  <si>
    <t>Pokémon has Water Type</t>
  </si>
  <si>
    <t>Gils</t>
  </si>
  <si>
    <t>Matchup-Affecting Abilities</t>
  </si>
  <si>
    <t>These abilities affect the matchup to certain types or affect their type-matchup mechanics.</t>
  </si>
  <si>
    <t>Description</t>
  </si>
  <si>
    <t>Filter</t>
  </si>
  <si>
    <t>Flash Fire</t>
  </si>
  <si>
    <t>Heatproof</t>
  </si>
  <si>
    <t>Damage from fire-type moves is decreased by 50%.</t>
  </si>
  <si>
    <t>Levitate</t>
  </si>
  <si>
    <t>Lightningrod</t>
  </si>
  <si>
    <t>Motor Drive</t>
  </si>
  <si>
    <t>Solid Rock</t>
  </si>
  <si>
    <t>Storm Drain</t>
  </si>
  <si>
    <t>Thick Fat</t>
  </si>
  <si>
    <t>Fire and ice-type moves do 50% less damage.</t>
  </si>
  <si>
    <t>Volt Absorb</t>
  </si>
  <si>
    <t>Water Absorb</t>
  </si>
  <si>
    <t>Wonder Guard</t>
  </si>
  <si>
    <t>Damage from super-effective moves is decreased by 25%.</t>
  </si>
  <si>
    <t>Gives Pokémon immunity to ground-type moves.</t>
  </si>
  <si>
    <t>Pokémon is only affected by super-effective moves.</t>
  </si>
  <si>
    <t>Inverse Battle?</t>
  </si>
  <si>
    <t>No</t>
  </si>
  <si>
    <t>Type 1</t>
  </si>
  <si>
    <t>Type 2</t>
  </si>
  <si>
    <t>Type 3</t>
  </si>
  <si>
    <t>Type Ability Name</t>
  </si>
  <si>
    <t>Matchup-Affecting Ability</t>
  </si>
  <si>
    <t>Type Matchup:</t>
  </si>
  <si>
    <t>Pokémon has Fairy Type</t>
  </si>
  <si>
    <t>These abilities give Pokémon a type in addition to their original types. If a Pokémon has two types and has one of these abilities, it will then have three types in total.</t>
  </si>
  <si>
    <t>Electric-type moves are nullified and drawn to Pokémon (Sp. Attk is raised).</t>
  </si>
  <si>
    <t>Fire damage is nullified and fire moves are powered up by 1.5.</t>
  </si>
  <si>
    <t>Electric-type moves are nullified and heals up to 1/4 of Pokémon's HP.</t>
  </si>
  <si>
    <t>Water-type moves are nullified and heals up to 1/4 of Pokémon's HP.</t>
  </si>
  <si>
    <t>Nullifies damage and raises speed when hit with an electric-type move.</t>
  </si>
  <si>
    <t>Water moves are drawn to Pokémon. Damage is nullified and Sp. Attk is raised.</t>
  </si>
  <si>
    <t>Pokémon Type Matchup</t>
  </si>
  <si>
    <t>You can select up to six Pokémon and pick typing and abilities to see how they stand up to other types.</t>
  </si>
  <si>
    <t>Pokémon 1</t>
  </si>
  <si>
    <t>Make Sure:</t>
  </si>
  <si>
    <t>a)</t>
  </si>
  <si>
    <t>b)</t>
  </si>
  <si>
    <t>Only one ability (Type or Matchup-Affecting) is used at one time.</t>
  </si>
  <si>
    <t>Only one of any type is used at one time.</t>
  </si>
  <si>
    <t>Errors (if any):</t>
  </si>
  <si>
    <t>Note:</t>
  </si>
  <si>
    <t>Delete a Type or an ability to solve any errors. (Delete white boxes only!)</t>
  </si>
  <si>
    <t>Inverse battles are where weaknesses become strengths and strengths become weaknesses - "super effective" moves become "not very effective" and "not very effective" moves become "super effective". Currently the only place you can experience inverse battles is with Psychic Inver who lives in a cottage on Route 18 (in Pokémon X and Y versions). You can battle with him once a day.</t>
  </si>
  <si>
    <t>Pokémon 2</t>
  </si>
  <si>
    <t>Pokémon 3</t>
  </si>
  <si>
    <t>Pokémon 4</t>
  </si>
  <si>
    <t>Pokémon 5</t>
  </si>
  <si>
    <t>Pokémon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</si>
</sst>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6" x14ac:knownFonts="1">
    <font>
      <sz val="11"/>
      <color theme="1"/>
      <name val="Calibri"/>
      <family val="2"/>
      <scheme val="minor"/>
    </font>
    <font>
      <b/>
      <sz val="11"/>
      <color theme="0"/>
      <name val="Calibri"/>
      <family val="2"/>
      <scheme val="minor"/>
    </font>
    <font>
      <b/>
      <sz val="11"/>
      <color theme="1"/>
      <name val="Calibri"/>
      <family val="2"/>
      <scheme val="minor"/>
    </font>
    <font>
      <b/>
      <sz val="22"/>
      <color theme="1"/>
      <name val="Calibri"/>
      <family val="2"/>
      <scheme val="minor"/>
    </font>
    <font>
      <sz val="11"/>
      <name val="Calibri"/>
      <family val="2"/>
      <scheme val="minor"/>
    </font>
    <font>
      <b/>
      <sz val="14"/>
      <color theme="0"/>
      <name val="Calibri"/>
      <family val="2"/>
      <scheme val="minor"/>
    </font>
    <font>
      <sz val="26"/>
      <color theme="1"/>
      <name val="Calibri"/>
      <family val="2"/>
      <scheme val="minor"/>
    </font>
    <font>
      <sz val="14"/>
      <color theme="1"/>
      <name val="Calibri"/>
      <family val="2"/>
      <scheme val="minor"/>
    </font>
    <font>
      <sz val="36"/>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b/>
      <sz val="11"/>
      <color rgb="FFFF0000"/>
      <name val="Calibri"/>
      <family val="2"/>
      <scheme val="minor"/>
    </font>
    <font>
      <b/>
      <u/>
      <sz val="14"/>
      <color theme="1"/>
      <name val="Calibri"/>
      <family val="2"/>
      <scheme val="minor"/>
    </font>
    <font>
      <i/>
      <u/>
      <sz val="11"/>
      <color theme="1"/>
      <name val="Calibri"/>
      <family val="2"/>
      <scheme val="minor"/>
    </font>
    <font>
      <b/>
      <i/>
      <sz val="11"/>
      <color rgb="FFFF0000"/>
      <name val="Calibri"/>
      <family val="2"/>
      <scheme val="minor"/>
    </font>
  </fonts>
  <fills count="23">
    <fill>
      <patternFill patternType="none"/>
    </fill>
    <fill>
      <patternFill patternType="gray125"/>
    </fill>
    <fill>
      <patternFill patternType="solid">
        <fgColor rgb="FFCCCC00"/>
        <bgColor indexed="64"/>
      </patternFill>
    </fill>
    <fill>
      <patternFill patternType="solid">
        <fgColor theme="1"/>
        <bgColor indexed="64"/>
      </patternFill>
    </fill>
    <fill>
      <patternFill patternType="solid">
        <fgColor rgb="FF6600FF"/>
        <bgColor indexed="64"/>
      </patternFill>
    </fill>
    <fill>
      <patternFill patternType="solid">
        <fgColor rgb="FFFFFF00"/>
        <bgColor indexed="64"/>
      </patternFill>
    </fill>
    <fill>
      <patternFill patternType="solid">
        <fgColor rgb="FFFFCCFF"/>
        <bgColor indexed="64"/>
      </patternFill>
    </fill>
    <fill>
      <patternFill patternType="solid">
        <fgColor rgb="FFCC0000"/>
        <bgColor indexed="64"/>
      </patternFill>
    </fill>
    <fill>
      <patternFill patternType="solid">
        <fgColor rgb="FFFFC000"/>
        <bgColor indexed="64"/>
      </patternFill>
    </fill>
    <fill>
      <patternFill patternType="solid">
        <fgColor rgb="FFABABFF"/>
        <bgColor indexed="64"/>
      </patternFill>
    </fill>
    <fill>
      <patternFill patternType="solid">
        <fgColor rgb="FF8243FF"/>
        <bgColor indexed="64"/>
      </patternFill>
    </fill>
    <fill>
      <patternFill patternType="solid">
        <fgColor rgb="FF92D05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66FF"/>
        <bgColor indexed="64"/>
      </patternFill>
    </fill>
    <fill>
      <patternFill patternType="solid">
        <fgColor theme="7" tint="-0.249977111117893"/>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0000"/>
        <bgColor indexed="64"/>
      </patternFill>
    </fill>
    <fill>
      <patternFill patternType="solid">
        <fgColor theme="0" tint="-0.249977111117893"/>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medium">
        <color indexed="64"/>
      </left>
      <right/>
      <top/>
      <bottom/>
      <diagonal/>
    </border>
  </borders>
  <cellStyleXfs count="1">
    <xf numFmtId="0" fontId="0" fillId="0" borderId="0"/>
  </cellStyleXfs>
  <cellXfs count="91">
    <xf numFmtId="0" fontId="0" fillId="0" borderId="0" xfId="0"/>
    <xf numFmtId="0" fontId="2" fillId="2" borderId="0" xfId="0" applyFont="1" applyFill="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vertical="center"/>
    </xf>
    <xf numFmtId="0" fontId="2" fillId="5" borderId="0" xfId="0" applyFont="1" applyFill="1" applyAlignment="1">
      <alignment horizontal="center" vertical="center"/>
    </xf>
    <xf numFmtId="0" fontId="2" fillId="6" borderId="0" xfId="0" applyFont="1" applyFill="1" applyAlignment="1">
      <alignment horizontal="center" vertical="center"/>
    </xf>
    <xf numFmtId="0" fontId="1" fillId="7" borderId="0" xfId="0" applyFont="1" applyFill="1" applyAlignment="1">
      <alignment horizontal="center" vertical="center"/>
    </xf>
    <xf numFmtId="0" fontId="1" fillId="8" borderId="0" xfId="0" applyFont="1" applyFill="1" applyAlignment="1">
      <alignment horizontal="center" vertical="center"/>
    </xf>
    <xf numFmtId="0" fontId="1" fillId="9" borderId="0" xfId="0" applyFont="1" applyFill="1" applyAlignment="1">
      <alignment horizontal="center" vertical="center"/>
    </xf>
    <xf numFmtId="0" fontId="1" fillId="10" borderId="0" xfId="0" applyFont="1" applyFill="1" applyAlignment="1">
      <alignment horizontal="center" vertical="center"/>
    </xf>
    <xf numFmtId="0" fontId="1" fillId="11" borderId="0" xfId="0" applyFont="1" applyFill="1" applyAlignment="1">
      <alignment horizontal="center" vertical="center"/>
    </xf>
    <xf numFmtId="0" fontId="2" fillId="12" borderId="0" xfId="0" applyFont="1" applyFill="1" applyAlignment="1">
      <alignment horizontal="center" vertical="center"/>
    </xf>
    <xf numFmtId="0" fontId="2" fillId="13" borderId="0" xfId="0" applyFont="1" applyFill="1" applyAlignment="1">
      <alignment horizontal="center" vertical="center"/>
    </xf>
    <xf numFmtId="0" fontId="2" fillId="14" borderId="0" xfId="0" applyFont="1" applyFill="1" applyAlignment="1">
      <alignment horizontal="center" vertical="center"/>
    </xf>
    <xf numFmtId="0" fontId="2" fillId="15" borderId="0" xfId="0" applyFont="1" applyFill="1" applyAlignment="1">
      <alignment horizontal="center" vertical="center"/>
    </xf>
    <xf numFmtId="0" fontId="1" fillId="16" borderId="0" xfId="0" applyFont="1" applyFill="1" applyAlignment="1">
      <alignment horizontal="center" vertical="center"/>
    </xf>
    <xf numFmtId="0" fontId="1" fillId="17" borderId="0" xfId="0" applyFont="1" applyFill="1" applyAlignment="1">
      <alignment horizontal="center" vertical="center"/>
    </xf>
    <xf numFmtId="0" fontId="1" fillId="18" borderId="0" xfId="0" applyFont="1" applyFill="1" applyAlignment="1">
      <alignment horizontal="center" vertical="center"/>
    </xf>
    <xf numFmtId="0" fontId="1" fillId="19" borderId="0" xfId="0" applyFont="1" applyFill="1" applyAlignment="1">
      <alignment horizontal="center" vertical="center"/>
    </xf>
    <xf numFmtId="0" fontId="1" fillId="20" borderId="0" xfId="0" applyFont="1" applyFill="1" applyAlignment="1">
      <alignment horizontal="center" vertical="center"/>
    </xf>
    <xf numFmtId="0" fontId="0" fillId="0" borderId="0" xfId="0" applyAlignment="1">
      <alignment horizontal="center"/>
    </xf>
    <xf numFmtId="0" fontId="3" fillId="0" borderId="0" xfId="0" applyFont="1" applyAlignment="1">
      <alignment horizontal="center" vertical="center" textRotation="90"/>
    </xf>
    <xf numFmtId="0" fontId="6" fillId="0" borderId="0" xfId="0" applyFont="1" applyBorder="1" applyAlignment="1"/>
    <xf numFmtId="0" fontId="2" fillId="15" borderId="0" xfId="0" applyFont="1" applyFill="1"/>
    <xf numFmtId="0" fontId="2" fillId="15" borderId="0" xfId="0" applyFont="1" applyFill="1" applyAlignment="1">
      <alignment horizontal="center"/>
    </xf>
    <xf numFmtId="0" fontId="0" fillId="0" borderId="0" xfId="0" applyAlignment="1">
      <alignment wrapText="1"/>
    </xf>
    <xf numFmtId="0" fontId="2" fillId="15" borderId="0" xfId="0" applyFont="1" applyFill="1" applyAlignment="1">
      <alignment horizontal="left"/>
    </xf>
    <xf numFmtId="0" fontId="2" fillId="15" borderId="1" xfId="0" applyFont="1" applyFill="1" applyBorder="1"/>
    <xf numFmtId="0" fontId="10" fillId="0" borderId="2" xfId="0" applyFont="1" applyBorder="1" applyAlignment="1">
      <alignment horizontal="center"/>
    </xf>
    <xf numFmtId="0" fontId="12" fillId="15" borderId="3" xfId="0" applyFont="1" applyFill="1" applyBorder="1" applyAlignment="1">
      <alignment horizontal="center" wrapText="1"/>
    </xf>
    <xf numFmtId="0" fontId="2" fillId="0" borderId="6" xfId="0" applyFont="1" applyBorder="1" applyAlignment="1">
      <alignment horizontal="center"/>
    </xf>
    <xf numFmtId="0" fontId="2" fillId="2"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4" borderId="4" xfId="0" applyFont="1" applyFill="1" applyBorder="1" applyAlignment="1">
      <alignment horizontal="center" vertical="center"/>
    </xf>
    <xf numFmtId="0" fontId="2" fillId="5" borderId="4" xfId="0" applyFont="1" applyFill="1" applyBorder="1" applyAlignment="1">
      <alignment horizontal="center" vertical="center"/>
    </xf>
    <xf numFmtId="0" fontId="2" fillId="6" borderId="4" xfId="0" applyFont="1" applyFill="1" applyBorder="1" applyAlignment="1">
      <alignment horizontal="center" vertical="center"/>
    </xf>
    <xf numFmtId="0" fontId="1" fillId="7" borderId="4" xfId="0" applyFont="1" applyFill="1" applyBorder="1" applyAlignment="1">
      <alignment horizontal="center" vertical="center"/>
    </xf>
    <xf numFmtId="0" fontId="1" fillId="8" borderId="4" xfId="0" applyFont="1" applyFill="1" applyBorder="1" applyAlignment="1">
      <alignment horizontal="center" vertical="center"/>
    </xf>
    <xf numFmtId="0" fontId="1" fillId="9" borderId="4" xfId="0" applyFont="1" applyFill="1" applyBorder="1" applyAlignment="1">
      <alignment horizontal="center" vertical="center"/>
    </xf>
    <xf numFmtId="0" fontId="1" fillId="10" borderId="4" xfId="0" applyFont="1" applyFill="1" applyBorder="1" applyAlignment="1">
      <alignment horizontal="center" vertical="center"/>
    </xf>
    <xf numFmtId="0" fontId="1" fillId="11" borderId="4" xfId="0" applyFont="1" applyFill="1" applyBorder="1" applyAlignment="1">
      <alignment horizontal="center" vertical="center"/>
    </xf>
    <xf numFmtId="0" fontId="2" fillId="12" borderId="4" xfId="0" applyFont="1" applyFill="1" applyBorder="1" applyAlignment="1">
      <alignment horizontal="center" vertical="center"/>
    </xf>
    <xf numFmtId="0" fontId="2" fillId="13" borderId="4" xfId="0" applyFont="1" applyFill="1" applyBorder="1" applyAlignment="1">
      <alignment horizontal="center" vertical="center"/>
    </xf>
    <xf numFmtId="0" fontId="2" fillId="14" borderId="4" xfId="0" applyFont="1" applyFill="1" applyBorder="1" applyAlignment="1">
      <alignment horizontal="center" vertical="center"/>
    </xf>
    <xf numFmtId="0" fontId="2" fillId="15" borderId="4" xfId="0" applyFont="1" applyFill="1" applyBorder="1" applyAlignment="1">
      <alignment horizontal="center" vertical="center"/>
    </xf>
    <xf numFmtId="0" fontId="1" fillId="16" borderId="4" xfId="0" applyFont="1" applyFill="1" applyBorder="1" applyAlignment="1">
      <alignment horizontal="center" vertical="center"/>
    </xf>
    <xf numFmtId="0" fontId="1" fillId="17" borderId="4" xfId="0" applyFont="1" applyFill="1" applyBorder="1" applyAlignment="1">
      <alignment horizontal="center" vertical="center"/>
    </xf>
    <xf numFmtId="0" fontId="1" fillId="18" borderId="4" xfId="0" applyFont="1" applyFill="1" applyBorder="1" applyAlignment="1">
      <alignment horizontal="center" vertical="center"/>
    </xf>
    <xf numFmtId="0" fontId="1" fillId="19" borderId="4" xfId="0" applyFont="1" applyFill="1" applyBorder="1" applyAlignment="1">
      <alignment horizontal="center" vertical="center"/>
    </xf>
    <xf numFmtId="0" fontId="1" fillId="20" borderId="5" xfId="0" applyFont="1" applyFill="1" applyBorder="1" applyAlignment="1">
      <alignment horizontal="center" vertical="center"/>
    </xf>
    <xf numFmtId="0" fontId="2" fillId="15" borderId="3" xfId="0" applyFont="1" applyFill="1" applyBorder="1" applyAlignment="1">
      <alignment horizontal="center" wrapText="1"/>
    </xf>
    <xf numFmtId="0" fontId="2" fillId="15" borderId="5" xfId="0" applyFont="1" applyFill="1" applyBorder="1" applyAlignment="1">
      <alignment horizontal="center" wrapText="1"/>
    </xf>
    <xf numFmtId="2" fontId="0" fillId="0" borderId="8" xfId="0" quotePrefix="1" applyNumberFormat="1" applyBorder="1" applyAlignment="1">
      <alignment horizontal="center"/>
    </xf>
    <xf numFmtId="2" fontId="0" fillId="0" borderId="9" xfId="0" quotePrefix="1" applyNumberFormat="1" applyBorder="1" applyAlignment="1">
      <alignment horizontal="center"/>
    </xf>
    <xf numFmtId="2" fontId="0" fillId="0" borderId="10" xfId="0" quotePrefix="1" applyNumberForma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164" fontId="0" fillId="0" borderId="0" xfId="0" applyNumberFormat="1"/>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center" vertical="center" wrapText="1"/>
    </xf>
    <xf numFmtId="0" fontId="12" fillId="0" borderId="0" xfId="0" quotePrefix="1" applyFont="1" applyAlignment="1">
      <alignment horizontal="center"/>
    </xf>
    <xf numFmtId="0" fontId="14" fillId="0" borderId="0" xfId="0" applyFont="1" applyAlignment="1">
      <alignment horizontal="right"/>
    </xf>
    <xf numFmtId="0" fontId="11" fillId="0" borderId="0" xfId="0" applyFont="1" applyAlignment="1">
      <alignment horizontal="right" vertical="center" wrapText="1"/>
    </xf>
    <xf numFmtId="0" fontId="2" fillId="0" borderId="4" xfId="0" applyFont="1" applyBorder="1" applyAlignment="1">
      <alignment horizontal="center"/>
    </xf>
    <xf numFmtId="0" fontId="12" fillId="0" borderId="4" xfId="0" applyFont="1" applyBorder="1" applyAlignment="1">
      <alignment horizontal="center"/>
    </xf>
    <xf numFmtId="0" fontId="7" fillId="0" borderId="0" xfId="0" applyFont="1" applyAlignment="1">
      <alignment horizontal="left" vertical="center"/>
    </xf>
    <xf numFmtId="0" fontId="15" fillId="0" borderId="11" xfId="0" applyFont="1" applyBorder="1" applyAlignment="1">
      <alignment horizontal="center"/>
    </xf>
    <xf numFmtId="0" fontId="15" fillId="0" borderId="0" xfId="0" applyFont="1" applyAlignment="1">
      <alignment horizontal="center"/>
    </xf>
    <xf numFmtId="0" fontId="8" fillId="0" borderId="0" xfId="0" applyFont="1" applyAlignment="1">
      <alignment horizontal="left"/>
    </xf>
    <xf numFmtId="0" fontId="9" fillId="0" borderId="0" xfId="0" applyFont="1" applyAlignment="1">
      <alignment horizontal="center" vertical="center" wrapText="1"/>
    </xf>
    <xf numFmtId="0" fontId="9" fillId="0" borderId="0" xfId="0" applyFont="1" applyAlignment="1">
      <alignment horizontal="center" vertical="center"/>
    </xf>
    <xf numFmtId="0" fontId="7" fillId="0" borderId="0" xfId="0" applyFont="1" applyAlignment="1">
      <alignment horizontal="left" vertical="center" wrapText="1"/>
    </xf>
    <xf numFmtId="0" fontId="2" fillId="15" borderId="4" xfId="0" applyFont="1" applyFill="1" applyBorder="1" applyAlignment="1">
      <alignment horizontal="center"/>
    </xf>
    <xf numFmtId="0" fontId="2" fillId="15" borderId="5" xfId="0" applyFont="1" applyFill="1" applyBorder="1" applyAlignment="1">
      <alignment horizontal="center"/>
    </xf>
    <xf numFmtId="0" fontId="0" fillId="22" borderId="0" xfId="0" applyFill="1" applyBorder="1" applyAlignment="1">
      <alignment horizontal="center"/>
    </xf>
    <xf numFmtId="0" fontId="0" fillId="22" borderId="7" xfId="0" applyFill="1" applyBorder="1" applyAlignment="1">
      <alignment horizontal="center"/>
    </xf>
    <xf numFmtId="0" fontId="12" fillId="15" borderId="4" xfId="0" applyFont="1" applyFill="1" applyBorder="1" applyAlignment="1">
      <alignment horizontal="center" wrapText="1"/>
    </xf>
    <xf numFmtId="0" fontId="12" fillId="15" borderId="5" xfId="0" applyFont="1" applyFill="1" applyBorder="1" applyAlignment="1">
      <alignment horizontal="center" wrapText="1"/>
    </xf>
    <xf numFmtId="0" fontId="2" fillId="15" borderId="3" xfId="0" applyFont="1" applyFill="1" applyBorder="1" applyAlignment="1">
      <alignment horizontal="center"/>
    </xf>
    <xf numFmtId="0" fontId="4" fillId="22" borderId="0" xfId="0" applyFont="1" applyFill="1" applyBorder="1" applyAlignment="1">
      <alignment horizontal="center"/>
    </xf>
    <xf numFmtId="0" fontId="4" fillId="22" borderId="7" xfId="0" applyFont="1" applyFill="1"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11" fillId="0" borderId="0" xfId="0" applyFont="1" applyAlignment="1">
      <alignment horizontal="center" vertical="center"/>
    </xf>
    <xf numFmtId="0" fontId="13"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center" textRotation="90"/>
    </xf>
    <xf numFmtId="0" fontId="5" fillId="21" borderId="0" xfId="0" applyFont="1" applyFill="1" applyAlignment="1">
      <alignment horizontal="left" wrapText="1"/>
    </xf>
    <xf numFmtId="0" fontId="0" fillId="0" borderId="0" xfId="0" applyAlignment="1">
      <alignment horizontal="left" wrapText="1"/>
    </xf>
    <xf numFmtId="0" fontId="6" fillId="0" borderId="0" xfId="0" applyFont="1" applyBorder="1" applyAlignment="1">
      <alignment horizontal="left"/>
    </xf>
  </cellXfs>
  <cellStyles count="1">
    <cellStyle name="Normal" xfId="0" builtinId="0"/>
  </cellStyles>
  <dxfs count="84">
    <dxf>
      <font>
        <b/>
        <i val="0"/>
        <color rgb="FFFF0000"/>
      </font>
    </dxf>
    <dxf>
      <font>
        <b/>
        <i val="0"/>
        <color rgb="FF0070C0"/>
      </font>
    </dxf>
    <dxf>
      <numFmt numFmtId="1" formatCode="0"/>
    </dxf>
    <dxf>
      <numFmt numFmtId="1" formatCode="0"/>
    </dxf>
    <dxf>
      <numFmt numFmtId="1" formatCode="0"/>
    </dxf>
    <dxf>
      <numFmt numFmtId="1" formatCode="0"/>
    </dxf>
    <dxf>
      <numFmt numFmtId="1" formatCode="0"/>
    </dxf>
    <dxf>
      <numFmt numFmtId="165" formatCode="0.000"/>
    </dxf>
    <dxf>
      <numFmt numFmtId="1" formatCode="0"/>
    </dxf>
    <dxf>
      <numFmt numFmtId="1" formatCode="0"/>
    </dxf>
    <dxf>
      <numFmt numFmtId="1" formatCode="0"/>
    </dxf>
    <dxf>
      <numFmt numFmtId="1" formatCode="0"/>
    </dxf>
    <dxf>
      <numFmt numFmtId="166" formatCode="0.0000"/>
    </dxf>
    <dxf>
      <fill>
        <patternFill>
          <bgColor theme="0" tint="-0.14996795556505021"/>
        </patternFill>
      </fill>
    </dxf>
    <dxf>
      <font>
        <b/>
        <i val="0"/>
        <color rgb="FFFF0000"/>
      </font>
    </dxf>
    <dxf>
      <font>
        <b/>
        <i val="0"/>
        <color rgb="FF0070C0"/>
      </font>
    </dxf>
    <dxf>
      <numFmt numFmtId="1" formatCode="0"/>
    </dxf>
    <dxf>
      <numFmt numFmtId="1" formatCode="0"/>
    </dxf>
    <dxf>
      <numFmt numFmtId="1" formatCode="0"/>
    </dxf>
    <dxf>
      <numFmt numFmtId="1" formatCode="0"/>
    </dxf>
    <dxf>
      <numFmt numFmtId="1" formatCode="0"/>
    </dxf>
    <dxf>
      <numFmt numFmtId="165" formatCode="0.000"/>
    </dxf>
    <dxf>
      <numFmt numFmtId="1" formatCode="0"/>
    </dxf>
    <dxf>
      <numFmt numFmtId="1" formatCode="0"/>
    </dxf>
    <dxf>
      <numFmt numFmtId="1" formatCode="0"/>
    </dxf>
    <dxf>
      <numFmt numFmtId="1" formatCode="0"/>
    </dxf>
    <dxf>
      <numFmt numFmtId="166" formatCode="0.0000"/>
    </dxf>
    <dxf>
      <fill>
        <patternFill>
          <bgColor theme="0" tint="-0.14996795556505021"/>
        </patternFill>
      </fill>
    </dxf>
    <dxf>
      <font>
        <b/>
        <i val="0"/>
        <color rgb="FFFF0000"/>
      </font>
    </dxf>
    <dxf>
      <font>
        <b/>
        <i val="0"/>
        <color rgb="FF0070C0"/>
      </font>
    </dxf>
    <dxf>
      <numFmt numFmtId="1" formatCode="0"/>
    </dxf>
    <dxf>
      <numFmt numFmtId="1" formatCode="0"/>
    </dxf>
    <dxf>
      <numFmt numFmtId="1" formatCode="0"/>
    </dxf>
    <dxf>
      <numFmt numFmtId="1" formatCode="0"/>
    </dxf>
    <dxf>
      <numFmt numFmtId="1" formatCode="0"/>
    </dxf>
    <dxf>
      <numFmt numFmtId="165" formatCode="0.000"/>
    </dxf>
    <dxf>
      <numFmt numFmtId="1" formatCode="0"/>
    </dxf>
    <dxf>
      <numFmt numFmtId="1" formatCode="0"/>
    </dxf>
    <dxf>
      <numFmt numFmtId="1" formatCode="0"/>
    </dxf>
    <dxf>
      <numFmt numFmtId="1" formatCode="0"/>
    </dxf>
    <dxf>
      <numFmt numFmtId="166" formatCode="0.0000"/>
    </dxf>
    <dxf>
      <fill>
        <patternFill>
          <bgColor theme="0" tint="-0.14996795556505021"/>
        </patternFill>
      </fill>
    </dxf>
    <dxf>
      <font>
        <b/>
        <i val="0"/>
        <color rgb="FFFF0000"/>
      </font>
    </dxf>
    <dxf>
      <font>
        <b/>
        <i val="0"/>
        <color rgb="FF0070C0"/>
      </font>
    </dxf>
    <dxf>
      <numFmt numFmtId="1" formatCode="0"/>
    </dxf>
    <dxf>
      <numFmt numFmtId="1" formatCode="0"/>
    </dxf>
    <dxf>
      <numFmt numFmtId="1" formatCode="0"/>
    </dxf>
    <dxf>
      <numFmt numFmtId="1" formatCode="0"/>
    </dxf>
    <dxf>
      <numFmt numFmtId="1" formatCode="0"/>
    </dxf>
    <dxf>
      <numFmt numFmtId="165" formatCode="0.000"/>
    </dxf>
    <dxf>
      <numFmt numFmtId="1" formatCode="0"/>
    </dxf>
    <dxf>
      <numFmt numFmtId="1" formatCode="0"/>
    </dxf>
    <dxf>
      <numFmt numFmtId="1" formatCode="0"/>
    </dxf>
    <dxf>
      <numFmt numFmtId="1" formatCode="0"/>
    </dxf>
    <dxf>
      <numFmt numFmtId="166" formatCode="0.0000"/>
    </dxf>
    <dxf>
      <fill>
        <patternFill>
          <bgColor theme="0" tint="-0.14996795556505021"/>
        </patternFill>
      </fill>
    </dxf>
    <dxf>
      <fill>
        <patternFill>
          <bgColor theme="0" tint="-0.14996795556505021"/>
        </patternFill>
      </fill>
    </dxf>
    <dxf>
      <font>
        <b/>
        <i val="0"/>
        <color rgb="FFFF0000"/>
      </font>
    </dxf>
    <dxf>
      <font>
        <b/>
        <i val="0"/>
        <color rgb="FF0070C0"/>
      </font>
    </dxf>
    <dxf>
      <numFmt numFmtId="1" formatCode="0"/>
    </dxf>
    <dxf>
      <numFmt numFmtId="1" formatCode="0"/>
    </dxf>
    <dxf>
      <numFmt numFmtId="1" formatCode="0"/>
    </dxf>
    <dxf>
      <numFmt numFmtId="1" formatCode="0"/>
    </dxf>
    <dxf>
      <numFmt numFmtId="1" formatCode="0"/>
    </dxf>
    <dxf>
      <numFmt numFmtId="165" formatCode="0.000"/>
    </dxf>
    <dxf>
      <numFmt numFmtId="1" formatCode="0"/>
    </dxf>
    <dxf>
      <numFmt numFmtId="1" formatCode="0"/>
    </dxf>
    <dxf>
      <numFmt numFmtId="1" formatCode="0"/>
    </dxf>
    <dxf>
      <numFmt numFmtId="1" formatCode="0"/>
    </dxf>
    <dxf>
      <numFmt numFmtId="166" formatCode="0.0000"/>
    </dxf>
    <dxf>
      <fill>
        <patternFill>
          <bgColor theme="0" tint="-0.14996795556505021"/>
        </patternFill>
      </fill>
    </dxf>
    <dxf>
      <font>
        <b/>
        <i val="0"/>
        <color rgb="FFFF0000"/>
      </font>
    </dxf>
    <dxf>
      <font>
        <b/>
        <i val="0"/>
        <color rgb="FF0070C0"/>
      </font>
    </dxf>
    <dxf>
      <numFmt numFmtId="1" formatCode="0"/>
    </dxf>
    <dxf>
      <numFmt numFmtId="1" formatCode="0"/>
    </dxf>
    <dxf>
      <numFmt numFmtId="1" formatCode="0"/>
    </dxf>
    <dxf>
      <numFmt numFmtId="1" formatCode="0"/>
    </dxf>
    <dxf>
      <numFmt numFmtId="1" formatCode="0"/>
    </dxf>
    <dxf>
      <numFmt numFmtId="165" formatCode="0.000"/>
    </dxf>
    <dxf>
      <numFmt numFmtId="1" formatCode="0"/>
    </dxf>
    <dxf>
      <numFmt numFmtId="1" formatCode="0"/>
    </dxf>
    <dxf>
      <numFmt numFmtId="1" formatCode="0"/>
    </dxf>
    <dxf>
      <numFmt numFmtId="1" formatCode="0"/>
    </dxf>
    <dxf>
      <numFmt numFmtId="166" formatCode="0.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y/Dropbox/Pokemon%20Type%20Matchups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lti-Multiplier"/>
      <sheetName val="Attack Matchup"/>
      <sheetName val="Damage Multiplier"/>
      <sheetName val="Type Abilities"/>
    </sheetNames>
    <sheetDataSet>
      <sheetData sheetId="0"/>
      <sheetData sheetId="1"/>
      <sheetData sheetId="2">
        <row r="3">
          <cell r="F3">
            <v>0</v>
          </cell>
          <cell r="G3" t="str">
            <v>Does not Effect</v>
          </cell>
          <cell r="J3" t="str">
            <v>Types can only be listed once!</v>
          </cell>
        </row>
        <row r="4">
          <cell r="F4">
            <v>0.125</v>
          </cell>
          <cell r="G4" t="str">
            <v>Barely Effective</v>
          </cell>
        </row>
        <row r="5">
          <cell r="F5">
            <v>0.25</v>
          </cell>
          <cell r="G5" t="str">
            <v>Not Very Effective</v>
          </cell>
        </row>
        <row r="6">
          <cell r="F6">
            <v>0.5</v>
          </cell>
          <cell r="G6" t="str">
            <v>Not Effective</v>
          </cell>
        </row>
        <row r="7">
          <cell r="F7">
            <v>1</v>
          </cell>
          <cell r="G7" t="str">
            <v>Normal Damage</v>
          </cell>
        </row>
        <row r="8">
          <cell r="F8">
            <v>2</v>
          </cell>
          <cell r="G8" t="str">
            <v>Effective</v>
          </cell>
        </row>
        <row r="9">
          <cell r="F9">
            <v>4</v>
          </cell>
          <cell r="G9" t="str">
            <v>Super Effective</v>
          </cell>
        </row>
        <row r="10">
          <cell r="F10">
            <v>8</v>
          </cell>
          <cell r="G10" t="str">
            <v>Overkill!XP!</v>
          </cell>
        </row>
        <row r="28">
          <cell r="C28">
            <v>1</v>
          </cell>
          <cell r="D28">
            <v>2</v>
          </cell>
          <cell r="E28">
            <v>1</v>
          </cell>
          <cell r="F28">
            <v>1</v>
          </cell>
          <cell r="G28">
            <v>0.5</v>
          </cell>
          <cell r="H28">
            <v>0.5</v>
          </cell>
          <cell r="I28">
            <v>0.5</v>
          </cell>
          <cell r="J28">
            <v>0.5</v>
          </cell>
          <cell r="K28">
            <v>0.5</v>
          </cell>
          <cell r="L28">
            <v>2</v>
          </cell>
          <cell r="M28">
            <v>1</v>
          </cell>
          <cell r="N28">
            <v>1</v>
          </cell>
          <cell r="O28">
            <v>1</v>
          </cell>
          <cell r="P28">
            <v>1</v>
          </cell>
          <cell r="Q28">
            <v>0.5</v>
          </cell>
          <cell r="R28">
            <v>2</v>
          </cell>
          <cell r="S28">
            <v>1</v>
          </cell>
          <cell r="T28">
            <v>0.5</v>
          </cell>
          <cell r="U28">
            <v>1</v>
          </cell>
        </row>
        <row r="29">
          <cell r="C29">
            <v>1</v>
          </cell>
          <cell r="D29">
            <v>0.5</v>
          </cell>
          <cell r="E29">
            <v>1</v>
          </cell>
          <cell r="F29">
            <v>1</v>
          </cell>
          <cell r="G29">
            <v>0.5</v>
          </cell>
          <cell r="H29">
            <v>0.5</v>
          </cell>
          <cell r="I29">
            <v>1</v>
          </cell>
          <cell r="J29">
            <v>1</v>
          </cell>
          <cell r="K29">
            <v>2</v>
          </cell>
          <cell r="L29">
            <v>1</v>
          </cell>
          <cell r="M29">
            <v>1</v>
          </cell>
          <cell r="N29">
            <v>1</v>
          </cell>
          <cell r="O29">
            <v>0</v>
          </cell>
          <cell r="P29">
            <v>1</v>
          </cell>
          <cell r="Q29">
            <v>1</v>
          </cell>
          <cell r="R29">
            <v>2</v>
          </cell>
          <cell r="S29">
            <v>1</v>
          </cell>
          <cell r="T29">
            <v>0.5</v>
          </cell>
          <cell r="U29">
            <v>1</v>
          </cell>
        </row>
        <row r="30">
          <cell r="C30">
            <v>1</v>
          </cell>
          <cell r="D30">
            <v>1</v>
          </cell>
          <cell r="E30">
            <v>2</v>
          </cell>
          <cell r="F30">
            <v>1</v>
          </cell>
          <cell r="G30">
            <v>0</v>
          </cell>
          <cell r="H30">
            <v>1</v>
          </cell>
          <cell r="I30">
            <v>1</v>
          </cell>
          <cell r="J30">
            <v>1</v>
          </cell>
          <cell r="K30">
            <v>1</v>
          </cell>
          <cell r="L30">
            <v>1</v>
          </cell>
          <cell r="M30">
            <v>1</v>
          </cell>
          <cell r="N30">
            <v>1</v>
          </cell>
          <cell r="O30">
            <v>1</v>
          </cell>
          <cell r="P30">
            <v>1</v>
          </cell>
          <cell r="Q30">
            <v>1</v>
          </cell>
          <cell r="R30">
            <v>1</v>
          </cell>
          <cell r="S30">
            <v>1</v>
          </cell>
          <cell r="T30">
            <v>0.5</v>
          </cell>
          <cell r="U30">
            <v>1</v>
          </cell>
        </row>
        <row r="31">
          <cell r="C31">
            <v>1</v>
          </cell>
          <cell r="D31">
            <v>1</v>
          </cell>
          <cell r="E31">
            <v>0.5</v>
          </cell>
          <cell r="F31">
            <v>0.5</v>
          </cell>
          <cell r="G31">
            <v>1</v>
          </cell>
          <cell r="H31">
            <v>1</v>
          </cell>
          <cell r="I31">
            <v>1</v>
          </cell>
          <cell r="J31">
            <v>2</v>
          </cell>
          <cell r="K31">
            <v>1</v>
          </cell>
          <cell r="L31">
            <v>0.5</v>
          </cell>
          <cell r="M31">
            <v>0</v>
          </cell>
          <cell r="N31">
            <v>1</v>
          </cell>
          <cell r="O31">
            <v>0.5</v>
          </cell>
          <cell r="P31">
            <v>1</v>
          </cell>
          <cell r="Q31">
            <v>1</v>
          </cell>
          <cell r="R31">
            <v>1</v>
          </cell>
          <cell r="S31">
            <v>1</v>
          </cell>
          <cell r="T31">
            <v>1</v>
          </cell>
          <cell r="U31">
            <v>2</v>
          </cell>
        </row>
        <row r="32">
          <cell r="C32">
            <v>1</v>
          </cell>
          <cell r="D32">
            <v>2</v>
          </cell>
          <cell r="E32">
            <v>2</v>
          </cell>
          <cell r="F32">
            <v>1</v>
          </cell>
          <cell r="G32">
            <v>1</v>
          </cell>
          <cell r="H32">
            <v>2</v>
          </cell>
          <cell r="I32">
            <v>0.5</v>
          </cell>
          <cell r="J32">
            <v>1</v>
          </cell>
          <cell r="K32">
            <v>1</v>
          </cell>
          <cell r="L32">
            <v>1</v>
          </cell>
          <cell r="M32">
            <v>1</v>
          </cell>
          <cell r="N32">
            <v>1</v>
          </cell>
          <cell r="O32">
            <v>0.5</v>
          </cell>
          <cell r="P32">
            <v>1</v>
          </cell>
          <cell r="Q32">
            <v>0.5</v>
          </cell>
          <cell r="R32">
            <v>1</v>
          </cell>
          <cell r="S32">
            <v>1</v>
          </cell>
          <cell r="T32">
            <v>0.5</v>
          </cell>
          <cell r="U32">
            <v>1</v>
          </cell>
        </row>
        <row r="33">
          <cell r="C33">
            <v>0.5</v>
          </cell>
          <cell r="D33">
            <v>2</v>
          </cell>
          <cell r="E33">
            <v>1</v>
          </cell>
          <cell r="F33">
            <v>1</v>
          </cell>
          <cell r="G33">
            <v>0.5</v>
          </cell>
          <cell r="H33">
            <v>1</v>
          </cell>
          <cell r="I33">
            <v>1</v>
          </cell>
          <cell r="J33">
            <v>0.5</v>
          </cell>
          <cell r="K33">
            <v>0</v>
          </cell>
          <cell r="L33">
            <v>1</v>
          </cell>
          <cell r="M33">
            <v>1</v>
          </cell>
          <cell r="N33">
            <v>2</v>
          </cell>
          <cell r="O33">
            <v>1</v>
          </cell>
          <cell r="P33">
            <v>2</v>
          </cell>
          <cell r="Q33">
            <v>0.5</v>
          </cell>
          <cell r="R33">
            <v>0.5</v>
          </cell>
          <cell r="S33">
            <v>2</v>
          </cell>
          <cell r="T33">
            <v>2</v>
          </cell>
          <cell r="U33">
            <v>1</v>
          </cell>
        </row>
        <row r="34">
          <cell r="C34">
            <v>2</v>
          </cell>
          <cell r="D34">
            <v>1</v>
          </cell>
          <cell r="E34">
            <v>0.5</v>
          </cell>
          <cell r="F34">
            <v>1</v>
          </cell>
          <cell r="G34">
            <v>1</v>
          </cell>
          <cell r="H34">
            <v>1</v>
          </cell>
          <cell r="I34">
            <v>0.5</v>
          </cell>
          <cell r="J34">
            <v>1</v>
          </cell>
          <cell r="K34">
            <v>1</v>
          </cell>
          <cell r="L34">
            <v>2</v>
          </cell>
          <cell r="M34">
            <v>1</v>
          </cell>
          <cell r="N34">
            <v>2</v>
          </cell>
          <cell r="O34">
            <v>1</v>
          </cell>
          <cell r="P34">
            <v>1</v>
          </cell>
          <cell r="Q34">
            <v>1</v>
          </cell>
          <cell r="R34">
            <v>1</v>
          </cell>
          <cell r="S34">
            <v>0.5</v>
          </cell>
          <cell r="T34">
            <v>2</v>
          </cell>
          <cell r="U34">
            <v>0.5</v>
          </cell>
        </row>
        <row r="35">
          <cell r="C35">
            <v>2</v>
          </cell>
          <cell r="D35">
            <v>1</v>
          </cell>
          <cell r="E35">
            <v>1</v>
          </cell>
          <cell r="F35">
            <v>0.5</v>
          </cell>
          <cell r="G35">
            <v>1</v>
          </cell>
          <cell r="H35">
            <v>2</v>
          </cell>
          <cell r="I35">
            <v>1</v>
          </cell>
          <cell r="J35">
            <v>1</v>
          </cell>
          <cell r="K35">
            <v>1</v>
          </cell>
          <cell r="L35">
            <v>2</v>
          </cell>
          <cell r="M35">
            <v>1</v>
          </cell>
          <cell r="N35">
            <v>1</v>
          </cell>
          <cell r="O35">
            <v>1</v>
          </cell>
          <cell r="P35">
            <v>1</v>
          </cell>
          <cell r="Q35">
            <v>1</v>
          </cell>
          <cell r="R35">
            <v>1</v>
          </cell>
          <cell r="S35">
            <v>0.5</v>
          </cell>
          <cell r="T35">
            <v>0.5</v>
          </cell>
          <cell r="U35">
            <v>1</v>
          </cell>
        </row>
        <row r="36">
          <cell r="C36">
            <v>1</v>
          </cell>
          <cell r="D36">
            <v>0.5</v>
          </cell>
          <cell r="E36">
            <v>1</v>
          </cell>
          <cell r="F36">
            <v>1</v>
          </cell>
          <cell r="G36">
            <v>1</v>
          </cell>
          <cell r="H36">
            <v>1</v>
          </cell>
          <cell r="I36">
            <v>1</v>
          </cell>
          <cell r="J36">
            <v>1</v>
          </cell>
          <cell r="K36">
            <v>2</v>
          </cell>
          <cell r="L36">
            <v>1</v>
          </cell>
          <cell r="M36">
            <v>1</v>
          </cell>
          <cell r="N36">
            <v>1</v>
          </cell>
          <cell r="O36">
            <v>0.5</v>
          </cell>
          <cell r="P36">
            <v>0</v>
          </cell>
          <cell r="Q36">
            <v>1</v>
          </cell>
          <cell r="R36">
            <v>2</v>
          </cell>
          <cell r="S36">
            <v>1</v>
          </cell>
          <cell r="T36">
            <v>0.5</v>
          </cell>
          <cell r="U36">
            <v>1</v>
          </cell>
        </row>
        <row r="37">
          <cell r="C37">
            <v>0.5</v>
          </cell>
          <cell r="D37">
            <v>1</v>
          </cell>
          <cell r="E37">
            <v>0.5</v>
          </cell>
          <cell r="F37">
            <v>1</v>
          </cell>
          <cell r="G37">
            <v>1</v>
          </cell>
          <cell r="H37">
            <v>1</v>
          </cell>
          <cell r="I37">
            <v>0.5</v>
          </cell>
          <cell r="J37">
            <v>0.5</v>
          </cell>
          <cell r="K37">
            <v>1</v>
          </cell>
          <cell r="L37">
            <v>0.5</v>
          </cell>
          <cell r="M37">
            <v>2</v>
          </cell>
          <cell r="N37">
            <v>1</v>
          </cell>
          <cell r="O37">
            <v>1</v>
          </cell>
          <cell r="P37">
            <v>1</v>
          </cell>
          <cell r="Q37">
            <v>0.5</v>
          </cell>
          <cell r="R37">
            <v>1</v>
          </cell>
          <cell r="S37">
            <v>2</v>
          </cell>
          <cell r="T37">
            <v>0.5</v>
          </cell>
          <cell r="U37">
            <v>2</v>
          </cell>
        </row>
        <row r="38">
          <cell r="C38">
            <v>0.5</v>
          </cell>
          <cell r="D38">
            <v>1</v>
          </cell>
          <cell r="E38">
            <v>1</v>
          </cell>
          <cell r="F38">
            <v>2</v>
          </cell>
          <cell r="G38">
            <v>1</v>
          </cell>
          <cell r="H38">
            <v>1</v>
          </cell>
          <cell r="I38">
            <v>2</v>
          </cell>
          <cell r="J38">
            <v>0</v>
          </cell>
          <cell r="K38">
            <v>1</v>
          </cell>
          <cell r="L38">
            <v>0.5</v>
          </cell>
          <cell r="M38">
            <v>1</v>
          </cell>
          <cell r="N38">
            <v>1</v>
          </cell>
          <cell r="O38">
            <v>1</v>
          </cell>
          <cell r="P38">
            <v>1</v>
          </cell>
          <cell r="Q38">
            <v>2</v>
          </cell>
          <cell r="R38">
            <v>1</v>
          </cell>
          <cell r="S38">
            <v>2</v>
          </cell>
          <cell r="T38">
            <v>2</v>
          </cell>
          <cell r="U38">
            <v>1</v>
          </cell>
        </row>
        <row r="39">
          <cell r="C39">
            <v>1</v>
          </cell>
          <cell r="D39">
            <v>1</v>
          </cell>
          <cell r="E39">
            <v>2</v>
          </cell>
          <cell r="F39">
            <v>1</v>
          </cell>
          <cell r="G39">
            <v>1</v>
          </cell>
          <cell r="H39">
            <v>1</v>
          </cell>
          <cell r="I39">
            <v>0.5</v>
          </cell>
          <cell r="J39">
            <v>2</v>
          </cell>
          <cell r="K39">
            <v>1</v>
          </cell>
          <cell r="L39">
            <v>2</v>
          </cell>
          <cell r="M39">
            <v>2</v>
          </cell>
          <cell r="N39">
            <v>0.5</v>
          </cell>
          <cell r="O39">
            <v>1</v>
          </cell>
          <cell r="P39">
            <v>1</v>
          </cell>
          <cell r="Q39">
            <v>1</v>
          </cell>
          <cell r="R39">
            <v>1</v>
          </cell>
          <cell r="S39">
            <v>1</v>
          </cell>
          <cell r="T39">
            <v>0.5</v>
          </cell>
          <cell r="U39">
            <v>0.5</v>
          </cell>
        </row>
        <row r="40">
          <cell r="C40">
            <v>1</v>
          </cell>
          <cell r="D40">
            <v>2</v>
          </cell>
          <cell r="E40">
            <v>1</v>
          </cell>
          <cell r="F40">
            <v>0.5</v>
          </cell>
          <cell r="G40">
            <v>2</v>
          </cell>
          <cell r="H40">
            <v>1</v>
          </cell>
          <cell r="I40">
            <v>1</v>
          </cell>
          <cell r="J40">
            <v>1</v>
          </cell>
          <cell r="K40">
            <v>2</v>
          </cell>
          <cell r="L40">
            <v>0.5</v>
          </cell>
          <cell r="M40">
            <v>1</v>
          </cell>
          <cell r="N40">
            <v>0.5</v>
          </cell>
          <cell r="O40">
            <v>0.5</v>
          </cell>
          <cell r="P40">
            <v>1</v>
          </cell>
          <cell r="Q40">
            <v>1</v>
          </cell>
          <cell r="R40">
            <v>0</v>
          </cell>
          <cell r="S40">
            <v>1</v>
          </cell>
          <cell r="T40">
            <v>0.5</v>
          </cell>
          <cell r="U40">
            <v>1</v>
          </cell>
        </row>
        <row r="41">
          <cell r="C41">
            <v>1</v>
          </cell>
          <cell r="D41">
            <v>1</v>
          </cell>
          <cell r="E41">
            <v>1</v>
          </cell>
          <cell r="F41">
            <v>1</v>
          </cell>
          <cell r="G41">
            <v>1</v>
          </cell>
          <cell r="H41">
            <v>1</v>
          </cell>
          <cell r="I41">
            <v>1</v>
          </cell>
          <cell r="J41">
            <v>1</v>
          </cell>
          <cell r="K41">
            <v>0</v>
          </cell>
          <cell r="L41">
            <v>1</v>
          </cell>
          <cell r="M41">
            <v>1</v>
          </cell>
          <cell r="N41">
            <v>1</v>
          </cell>
          <cell r="O41">
            <v>1</v>
          </cell>
          <cell r="P41">
            <v>1</v>
          </cell>
          <cell r="Q41">
            <v>1</v>
          </cell>
          <cell r="R41">
            <v>1</v>
          </cell>
          <cell r="S41">
            <v>0.5</v>
          </cell>
          <cell r="T41">
            <v>0.5</v>
          </cell>
          <cell r="U41">
            <v>1</v>
          </cell>
        </row>
        <row r="42">
          <cell r="C42">
            <v>1</v>
          </cell>
          <cell r="D42">
            <v>1</v>
          </cell>
          <cell r="E42">
            <v>1</v>
          </cell>
          <cell r="F42">
            <v>1</v>
          </cell>
          <cell r="G42">
            <v>2</v>
          </cell>
          <cell r="H42">
            <v>1</v>
          </cell>
          <cell r="I42">
            <v>1</v>
          </cell>
          <cell r="J42">
            <v>1</v>
          </cell>
          <cell r="K42">
            <v>0.5</v>
          </cell>
          <cell r="L42">
            <v>2</v>
          </cell>
          <cell r="M42">
            <v>0.5</v>
          </cell>
          <cell r="N42">
            <v>1</v>
          </cell>
          <cell r="O42">
            <v>1</v>
          </cell>
          <cell r="P42">
            <v>1</v>
          </cell>
          <cell r="Q42">
            <v>0.5</v>
          </cell>
          <cell r="R42">
            <v>1</v>
          </cell>
          <cell r="S42">
            <v>0.5</v>
          </cell>
          <cell r="T42">
            <v>0</v>
          </cell>
          <cell r="U42">
            <v>1</v>
          </cell>
        </row>
        <row r="43">
          <cell r="C43">
            <v>1</v>
          </cell>
          <cell r="D43">
            <v>0</v>
          </cell>
          <cell r="E43">
            <v>1</v>
          </cell>
          <cell r="F43">
            <v>1</v>
          </cell>
          <cell r="G43">
            <v>1</v>
          </cell>
          <cell r="H43">
            <v>2</v>
          </cell>
          <cell r="I43">
            <v>1</v>
          </cell>
          <cell r="J43">
            <v>1</v>
          </cell>
          <cell r="K43">
            <v>1</v>
          </cell>
          <cell r="L43">
            <v>1</v>
          </cell>
          <cell r="M43">
            <v>1</v>
          </cell>
          <cell r="N43">
            <v>1</v>
          </cell>
          <cell r="O43">
            <v>2</v>
          </cell>
          <cell r="P43">
            <v>1</v>
          </cell>
          <cell r="Q43">
            <v>2</v>
          </cell>
          <cell r="R43">
            <v>0.5</v>
          </cell>
          <cell r="S43">
            <v>1</v>
          </cell>
          <cell r="T43">
            <v>0.5</v>
          </cell>
          <cell r="U43">
            <v>1</v>
          </cell>
        </row>
        <row r="44">
          <cell r="C44">
            <v>2</v>
          </cell>
          <cell r="D44">
            <v>1</v>
          </cell>
          <cell r="E44">
            <v>1</v>
          </cell>
          <cell r="F44">
            <v>1</v>
          </cell>
          <cell r="G44">
            <v>1</v>
          </cell>
          <cell r="H44">
            <v>0.5</v>
          </cell>
          <cell r="I44">
            <v>2</v>
          </cell>
          <cell r="J44">
            <v>2</v>
          </cell>
          <cell r="K44">
            <v>1</v>
          </cell>
          <cell r="L44">
            <v>1</v>
          </cell>
          <cell r="M44">
            <v>0.5</v>
          </cell>
          <cell r="N44">
            <v>2</v>
          </cell>
          <cell r="O44">
            <v>1</v>
          </cell>
          <cell r="P44">
            <v>1</v>
          </cell>
          <cell r="Q44">
            <v>1</v>
          </cell>
          <cell r="R44">
            <v>1</v>
          </cell>
          <cell r="S44">
            <v>1</v>
          </cell>
          <cell r="T44">
            <v>0.5</v>
          </cell>
          <cell r="U44">
            <v>1</v>
          </cell>
        </row>
        <row r="45">
          <cell r="C45">
            <v>1</v>
          </cell>
          <cell r="D45">
            <v>1</v>
          </cell>
          <cell r="E45">
            <v>1</v>
          </cell>
          <cell r="F45">
            <v>0.5</v>
          </cell>
          <cell r="G45">
            <v>2</v>
          </cell>
          <cell r="H45">
            <v>1</v>
          </cell>
          <cell r="I45">
            <v>0.5</v>
          </cell>
          <cell r="J45">
            <v>1</v>
          </cell>
          <cell r="K45">
            <v>1</v>
          </cell>
          <cell r="L45">
            <v>1</v>
          </cell>
          <cell r="M45">
            <v>1</v>
          </cell>
          <cell r="N45">
            <v>2</v>
          </cell>
          <cell r="O45">
            <v>2</v>
          </cell>
          <cell r="P45">
            <v>1</v>
          </cell>
          <cell r="Q45">
            <v>1</v>
          </cell>
          <cell r="R45">
            <v>1</v>
          </cell>
          <cell r="S45">
            <v>2</v>
          </cell>
          <cell r="T45">
            <v>0.5</v>
          </cell>
          <cell r="U45">
            <v>0.5</v>
          </cell>
        </row>
        <row r="46">
          <cell r="C46">
            <v>1</v>
          </cell>
          <cell r="D46">
            <v>1</v>
          </cell>
          <cell r="E46">
            <v>0.5</v>
          </cell>
          <cell r="F46">
            <v>1</v>
          </cell>
          <cell r="G46">
            <v>1</v>
          </cell>
          <cell r="H46">
            <v>1</v>
          </cell>
          <cell r="I46">
            <v>2</v>
          </cell>
          <cell r="J46">
            <v>1</v>
          </cell>
          <cell r="K46">
            <v>1</v>
          </cell>
          <cell r="L46">
            <v>0.5</v>
          </cell>
          <cell r="M46">
            <v>2</v>
          </cell>
          <cell r="N46">
            <v>1</v>
          </cell>
          <cell r="O46">
            <v>1</v>
          </cell>
          <cell r="P46">
            <v>1</v>
          </cell>
          <cell r="Q46">
            <v>1</v>
          </cell>
          <cell r="R46">
            <v>1</v>
          </cell>
          <cell r="S46">
            <v>2</v>
          </cell>
          <cell r="T46">
            <v>1</v>
          </cell>
          <cell r="U46">
            <v>0.5</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47"/>
  <sheetViews>
    <sheetView tabSelected="1" workbookViewId="0">
      <pane ySplit="11" topLeftCell="A12" activePane="bottomLeft" state="frozen"/>
      <selection pane="bottomLeft" sqref="A1:G1"/>
    </sheetView>
  </sheetViews>
  <sheetFormatPr defaultRowHeight="14.5" x14ac:dyDescent="0.35"/>
  <cols>
    <col min="1" max="1" width="15.81640625" customWidth="1"/>
    <col min="8" max="8" width="9.1796875" customWidth="1"/>
    <col min="22" max="22" width="14" bestFit="1" customWidth="1"/>
    <col min="23" max="23" width="14.1796875" bestFit="1" customWidth="1"/>
  </cols>
  <sheetData>
    <row r="1" spans="1:20" ht="46" x14ac:dyDescent="1">
      <c r="A1" s="69" t="s">
        <v>99</v>
      </c>
      <c r="B1" s="69"/>
      <c r="C1" s="69"/>
      <c r="D1" s="69"/>
      <c r="E1" s="69"/>
      <c r="F1" s="69"/>
      <c r="G1" s="69"/>
    </row>
    <row r="2" spans="1:20" ht="36.75" customHeight="1" x14ac:dyDescent="0.35">
      <c r="A2" s="72" t="s">
        <v>100</v>
      </c>
      <c r="B2" s="72"/>
      <c r="C2" s="72"/>
      <c r="D2" s="72"/>
      <c r="E2" s="72"/>
      <c r="F2" s="72"/>
      <c r="G2" s="72"/>
    </row>
    <row r="3" spans="1:20" ht="15" customHeight="1" x14ac:dyDescent="0.35">
      <c r="A3" s="58"/>
      <c r="B3" s="58"/>
      <c r="C3" s="58"/>
      <c r="D3" s="58"/>
      <c r="E3" s="58"/>
      <c r="F3" s="58"/>
      <c r="G3" s="58"/>
    </row>
    <row r="4" spans="1:20" ht="15" customHeight="1" x14ac:dyDescent="0.35">
      <c r="A4" s="85" t="s">
        <v>102</v>
      </c>
      <c r="B4" s="85"/>
      <c r="D4" s="58"/>
      <c r="E4" s="58"/>
      <c r="F4" s="58"/>
      <c r="G4" s="58"/>
    </row>
    <row r="5" spans="1:20" ht="15" customHeight="1" x14ac:dyDescent="0.35">
      <c r="A5" s="60" t="s">
        <v>103</v>
      </c>
      <c r="B5" s="66" t="s">
        <v>106</v>
      </c>
      <c r="C5" s="66"/>
      <c r="D5" s="66"/>
      <c r="E5" s="66"/>
      <c r="F5" s="66"/>
      <c r="G5" s="66"/>
      <c r="H5" s="66"/>
      <c r="I5" s="66"/>
      <c r="J5" s="66"/>
    </row>
    <row r="6" spans="1:20" ht="15" customHeight="1" x14ac:dyDescent="0.35">
      <c r="A6" s="60" t="s">
        <v>104</v>
      </c>
      <c r="B6" s="66" t="s">
        <v>105</v>
      </c>
      <c r="C6" s="66"/>
      <c r="D6" s="66"/>
      <c r="E6" s="66"/>
      <c r="F6" s="66"/>
      <c r="G6" s="66"/>
      <c r="H6" s="66"/>
      <c r="I6" s="66"/>
      <c r="J6" s="66"/>
    </row>
    <row r="7" spans="1:20" ht="15" customHeight="1" x14ac:dyDescent="0.35">
      <c r="A7" s="60"/>
      <c r="B7" s="59"/>
      <c r="D7" s="58"/>
      <c r="E7" s="58"/>
      <c r="F7" s="58"/>
      <c r="G7" s="58"/>
    </row>
    <row r="8" spans="1:20" ht="15" customHeight="1" x14ac:dyDescent="0.35">
      <c r="A8" s="63" t="s">
        <v>108</v>
      </c>
      <c r="B8" s="66" t="s">
        <v>109</v>
      </c>
      <c r="C8" s="66"/>
      <c r="D8" s="66"/>
      <c r="E8" s="66"/>
      <c r="F8" s="66"/>
      <c r="G8" s="66"/>
      <c r="H8" s="66"/>
      <c r="I8" s="66"/>
      <c r="J8" s="66"/>
    </row>
    <row r="9" spans="1:20" ht="15" customHeight="1" thickBot="1" x14ac:dyDescent="0.4"/>
    <row r="10" spans="1:20" ht="15" customHeight="1" thickBot="1" x14ac:dyDescent="0.4">
      <c r="A10" s="27" t="s">
        <v>83</v>
      </c>
      <c r="B10" s="28" t="s">
        <v>84</v>
      </c>
      <c r="C10" s="67" t="str">
        <f>IF($B$10="Yes","Inverse battle is turned on!","")</f>
        <v/>
      </c>
      <c r="D10" s="68"/>
      <c r="E10" s="68"/>
      <c r="F10" s="68"/>
      <c r="G10" s="68"/>
      <c r="H10" s="68"/>
    </row>
    <row r="11" spans="1:20" ht="6" customHeight="1" x14ac:dyDescent="0.35"/>
    <row r="12" spans="1:20" ht="15" customHeight="1" x14ac:dyDescent="0.35"/>
    <row r="13" spans="1:20" ht="15" customHeight="1" x14ac:dyDescent="0.35">
      <c r="A13" s="84" t="s">
        <v>101</v>
      </c>
      <c r="B13" s="50" t="s">
        <v>85</v>
      </c>
      <c r="C13" s="51" t="s">
        <v>86</v>
      </c>
      <c r="D13" s="29" t="s">
        <v>87</v>
      </c>
      <c r="E13" s="77" t="s">
        <v>88</v>
      </c>
      <c r="F13" s="77"/>
      <c r="G13" s="77"/>
      <c r="H13" s="78"/>
      <c r="I13" s="79" t="s">
        <v>89</v>
      </c>
      <c r="J13" s="73"/>
      <c r="K13" s="73"/>
      <c r="L13" s="73"/>
      <c r="M13" s="73" t="s">
        <v>65</v>
      </c>
      <c r="N13" s="73"/>
      <c r="O13" s="73"/>
      <c r="P13" s="73"/>
      <c r="Q13" s="73"/>
      <c r="R13" s="73"/>
      <c r="S13" s="73"/>
      <c r="T13" s="74"/>
    </row>
    <row r="14" spans="1:20" ht="15" customHeight="1" x14ac:dyDescent="0.35">
      <c r="A14" s="84"/>
      <c r="B14" s="55"/>
      <c r="C14" s="56"/>
      <c r="D14" s="30"/>
      <c r="E14" s="80" t="str">
        <f>IF(D14="","",VLOOKUP(D14,TypeAbilities,2))</f>
        <v/>
      </c>
      <c r="F14" s="80"/>
      <c r="G14" s="80"/>
      <c r="H14" s="81"/>
      <c r="I14" s="82"/>
      <c r="J14" s="83"/>
      <c r="K14" s="83"/>
      <c r="L14" s="83"/>
      <c r="M14" s="75" t="str">
        <f>IF(I14="","",VLOOKUP(I14,'Matchup-Affecting Abilities'!$A$6:$B$17,2))</f>
        <v/>
      </c>
      <c r="N14" s="75"/>
      <c r="O14" s="75"/>
      <c r="P14" s="75"/>
      <c r="Q14" s="75"/>
      <c r="R14" s="75"/>
      <c r="S14" s="75"/>
      <c r="T14" s="76"/>
    </row>
    <row r="15" spans="1:20" x14ac:dyDescent="0.35">
      <c r="A15" s="70" t="s">
        <v>90</v>
      </c>
      <c r="B15" s="31" t="s">
        <v>2</v>
      </c>
      <c r="C15" s="32" t="s">
        <v>3</v>
      </c>
      <c r="D15" s="33" t="s">
        <v>4</v>
      </c>
      <c r="E15" s="34" t="s">
        <v>5</v>
      </c>
      <c r="F15" s="35" t="s">
        <v>6</v>
      </c>
      <c r="G15" s="36" t="s">
        <v>7</v>
      </c>
      <c r="H15" s="37" t="s">
        <v>8</v>
      </c>
      <c r="I15" s="38" t="s">
        <v>9</v>
      </c>
      <c r="J15" s="39" t="s">
        <v>10</v>
      </c>
      <c r="K15" s="40" t="s">
        <v>11</v>
      </c>
      <c r="L15" s="41" t="s">
        <v>12</v>
      </c>
      <c r="M15" s="42" t="s">
        <v>13</v>
      </c>
      <c r="N15" s="43" t="s">
        <v>14</v>
      </c>
      <c r="O15" s="44" t="s">
        <v>15</v>
      </c>
      <c r="P15" s="45" t="s">
        <v>16</v>
      </c>
      <c r="Q15" s="46" t="s">
        <v>17</v>
      </c>
      <c r="R15" s="47" t="s">
        <v>18</v>
      </c>
      <c r="S15" s="48" t="s">
        <v>19</v>
      </c>
      <c r="T15" s="49" t="s">
        <v>20</v>
      </c>
    </row>
    <row r="16" spans="1:20" x14ac:dyDescent="0.35">
      <c r="A16" s="71"/>
      <c r="B16" s="52" t="str">
        <f>IF($B$14="","",IF(OR(NOT($B$17=""),NOT($I$17="")),"ERROR!",IF(AND($I$14="Wonder Guard",IF($B$10="Yes",INDEX(Inverse,MATCH(B15,TypeRow,0),MATCH($B$14,TypeCol,0))*IF($C$14="",1,INDEX(Inverse,MATCH(B15,TypeRow,0),MATCH($C$14,TypeCol,0)))*IF($D$14="",1,INDEX(Inverse,MATCH(B15,TypeRow,0),MATCH($D$14,TypeCol,0))),INDEX(Damage,MATCH(B15,TypeRow,0),MATCH($B$14,TypeCol,0))*IF($C$14="",1,INDEX(Damage,MATCH(B15,TypeRow,0),MATCH($C$14,TypeCol,0)))*IF($D$14="",1,INDEX(Damage,MATCH(B15,TypeRow,0),MATCH($D$14,TypeCol,0))))&lt;=1),0,IF($B$10="Yes",IF(AND(OR($I$14="Filter",$I$14="Solid Rock"),INDEX(Inverse,MATCH(B15,TypeRow,0),MATCH($B$14,TypeCol,0))*IF($C$14="",1,INDEX(Inverse,MATCH(B15,TypeRow,0),MATCH($C$14,TypeCol,0)))*IF($D$14="",1,INDEX(Inverse,MATCH(B15,TypeRow,0),MATCH($D$14,TypeCol,0)))&gt;1),(INDEX(Inverse,MATCH(B15,TypeRow,0),MATCH($B$14,TypeCol,0))*IF($C$14="",1,INDEX(Inverse,MATCH(B15,TypeRow,0),MATCH($C$14,TypeCol,0)))*IF($D$14="",1,INDEX(Inverse,MATCH(B15,TypeRow,0),MATCH($D$14,TypeCol,0))))*0.75,INDEX(Inverse,MATCH(B15,TypeRow,0),MATCH($B$14,TypeCol,0))*IF($C$14="",1,INDEX(Inverse,MATCH(B15,TypeRow,0),MATCH($C$14,TypeCol,0)))*IF($D$14="",1,INDEX(Inverse,MATCH(B15,TypeRow,0),MATCH($D$14,TypeCol,0)))),IF(AND(OR($I$14="Filter",$I$14="Solid Rock"),(INDEX(Damage,MATCH(B15,TypeRow,0),MATCH($B$14,TypeCol,0))*IF($C$14="",1,INDEX(Damage,MATCH(B15,TypeRow,0),MATCH($C$14,TypeCol,0)))*IF($D$14="",1,(INDEX(Damage,MATCH(B15,TypeRow,0),MATCH($D$14,TypeCol,0))))&gt;1)),INDEX(Damage,MATCH(B15,TypeRow,0),MATCH($B$14,TypeCol,0))*IF($C$14="",1,INDEX(Damage,MATCH(B15,TypeRow,0),MATCH($C$14,TypeCol,0)))*IF($D$14="",1,INDEX(Damage,MATCH(B15,TypeRow,0),MATCH($D$14,TypeCol,0)))*0.75,INDEX(Damage,MATCH(B15,TypeRow,0),MATCH($B$14,TypeCol,0))*IF($C$14="",1,INDEX(Damage,MATCH(B15,TypeRow,0),MATCH($C$14,TypeCol,0)))*IF($D$14="",1,INDEX(Damage,MATCH(B15,TypeRow,0),MATCH($D$14,TypeCol,0))))))))</f>
        <v/>
      </c>
      <c r="C16" s="53" t="str">
        <f>IF($B$14="","",IF(OR(NOT($B$17=""),NOT($I$17="")),"ERROR!",IF(AND($I$14="Wonder Guard",IF($B$10="Yes",INDEX(Inverse,MATCH(C15,TypeRow,0),MATCH($B$14,TypeCol,0))*IF($C$14="",1,INDEX(Inverse,MATCH(C15,TypeRow,0),MATCH($C$14,TypeCol,0)))*IF($D$14="",1,INDEX(Inverse,MATCH(C15,TypeRow,0),MATCH($D$14,TypeCol,0))),INDEX(Damage,MATCH(C15,TypeRow,0),MATCH($B$14,TypeCol,0))*IF($C$14="",1,INDEX(Damage,MATCH(C15,TypeRow,0),MATCH($C$14,TypeCol,0)))*IF($D$14="",1,INDEX(Damage,MATCH(C15,TypeRow,0),MATCH($D$14,TypeCol,0))))&lt;=1),0,IF($B$10="Yes",IF(AND(OR($I$14="Filter",$I$14="Solid Rock"),INDEX(Inverse,MATCH(C15,TypeRow,0),MATCH($B$14,TypeCol,0))*IF($C$14="",1,INDEX(Inverse,MATCH(C15,TypeRow,0),MATCH($C$14,TypeCol,0)))*IF($D$14="",1,INDEX(Inverse,MATCH(C15,TypeRow,0),MATCH($D$14,TypeCol,0)))&gt;1),(INDEX(Inverse,MATCH(C15,TypeRow,0),MATCH($B$14,TypeCol,0))*IF($C$14="",1,INDEX(Inverse,MATCH(C15,TypeRow,0),MATCH($C$14,TypeCol,0)))*IF($D$14="",1,INDEX(Inverse,MATCH(C15,TypeRow,0),MATCH($D$14,TypeCol,0))))*0.75,INDEX(Inverse,MATCH(C15,TypeRow,0),MATCH($B$14,TypeCol,0))*IF($C$14="",1,INDEX(Inverse,MATCH(C15,TypeRow,0),MATCH($C$14,TypeCol,0)))*IF($D$14="",1,INDEX(Inverse,MATCH(C15,TypeRow,0),MATCH($D$14,TypeCol,0)))),IF(AND(OR($I$14="Filter",$I$14="Solid Rock"),(INDEX(Damage,MATCH(C15,TypeRow,0),MATCH($B$14,TypeCol,0))*IF($C$14="",1,INDEX(Damage,MATCH(C15,TypeRow,0),MATCH($C$14,TypeCol,0)))*IF($D$14="",1,(INDEX(Damage,MATCH(C15,TypeRow,0),MATCH($D$14,TypeCol,0))))&gt;1)),INDEX(Damage,MATCH(C15,TypeRow,0),MATCH($B$14,TypeCol,0))*IF($C$14="",1,INDEX(Damage,MATCH(C15,TypeRow,0),MATCH($C$14,TypeCol,0)))*IF($D$14="",1,INDEX(Damage,MATCH(C15,TypeRow,0),MATCH($D$14,TypeCol,0)))*0.75,INDEX(Damage,MATCH(C15,TypeRow,0),MATCH($B$14,TypeCol,0))*IF($C$14="",1,INDEX(Damage,MATCH(C15,TypeRow,0),MATCH($C$14,TypeCol,0)))*IF($D$14="",1,INDEX(Damage,MATCH(C15,TypeRow,0),MATCH($D$14,TypeCol,0))))))))</f>
        <v/>
      </c>
      <c r="D16" s="53" t="str">
        <f>IF($B$14="","",IF(OR(NOT($B$17=""),NOT($I$17="")),"ERROR!",IF(AND($I$14="Wonder Guard",IF($B$10="Yes",INDEX(Inverse,MATCH(D15,TypeRow,0),MATCH($B$14,TypeCol,0))*IF($C$14="",1,INDEX(Inverse,MATCH(D15,TypeRow,0),MATCH($C$14,TypeCol,0)))*IF($D$14="",1,INDEX(Inverse,MATCH(D15,TypeRow,0),MATCH($D$14,TypeCol,0))),INDEX(Damage,MATCH(D15,TypeRow,0),MATCH($B$14,TypeCol,0))*IF($C$14="",1,INDEX(Damage,MATCH(D15,TypeRow,0),MATCH($C$14,TypeCol,0)))*IF($D$14="",1,INDEX(Damage,MATCH(D15,TypeRow,0),MATCH($D$14,TypeCol,0))))&lt;=1),0,IF($B$10="Yes",IF(AND(OR($I$14="Filter",$I$14="Solid Rock"),INDEX(Inverse,MATCH(D15,TypeRow,0),MATCH($B$14,TypeCol,0))*IF($C$14="",1,INDEX(Inverse,MATCH(D15,TypeRow,0),MATCH($C$14,TypeCol,0)))*IF($D$14="",1,INDEX(Inverse,MATCH(D15,TypeRow,0),MATCH($D$14,TypeCol,0)))&gt;1),(INDEX(Inverse,MATCH(D15,TypeRow,0),MATCH($B$14,TypeCol,0))*IF($C$14="",1,INDEX(Inverse,MATCH(D15,TypeRow,0),MATCH($C$14,TypeCol,0)))*IF($D$14="",1,INDEX(Inverse,MATCH(D15,TypeRow,0),MATCH($D$14,TypeCol,0))))*0.75,INDEX(Inverse,MATCH(D15,TypeRow,0),MATCH($B$14,TypeCol,0))*IF($C$14="",1,INDEX(Inverse,MATCH(D15,TypeRow,0),MATCH($C$14,TypeCol,0)))*IF($D$14="",1,INDEX(Inverse,MATCH(D15,TypeRow,0),MATCH($D$14,TypeCol,0)))),IF(AND(OR($I$14="Filter",$I$14="Solid Rock"),(INDEX(Damage,MATCH(D15,TypeRow,0),MATCH($B$14,TypeCol,0))*IF($C$14="",1,INDEX(Damage,MATCH(D15,TypeRow,0),MATCH($C$14,TypeCol,0)))*IF($D$14="",1,(INDEX(Damage,MATCH(D15,TypeRow,0),MATCH($D$14,TypeCol,0))))&gt;1)),INDEX(Damage,MATCH(D15,TypeRow,0),MATCH($B$14,TypeCol,0))*IF($C$14="",1,INDEX(Damage,MATCH(D15,TypeRow,0),MATCH($C$14,TypeCol,0)))*IF($D$14="",1,INDEX(Damage,MATCH(D15,TypeRow,0),MATCH($D$14,TypeCol,0)))*0.75,INDEX(Damage,MATCH(D15,TypeRow,0),MATCH($B$14,TypeCol,0))*IF($C$14="",1,INDEX(Damage,MATCH(D15,TypeRow,0),MATCH($C$14,TypeCol,0)))*IF($D$14="",1,INDEX(Damage,MATCH(D15,TypeRow,0),MATCH($D$14,TypeCol,0))))))))</f>
        <v/>
      </c>
      <c r="E16" s="53" t="str">
        <f>IF($B$14="","",IF(OR(NOT($B$17=""),NOT($I$17="")),"ERROR!",IF(AND($I$14="Wonder Guard",IF($B$10="Yes",INDEX(Inverse,MATCH(E15,TypeRow,0),MATCH($B$14,TypeCol,0))*IF($C$14="",1,INDEX(Inverse,MATCH(E15,TypeRow,0),MATCH($C$14,TypeCol,0)))*IF($D$14="",1,INDEX(Inverse,MATCH(E15,TypeRow,0),MATCH($D$14,TypeCol,0))),INDEX(Damage,MATCH(E15,TypeRow,0),MATCH($B$14,TypeCol,0))*IF($C$14="",1,INDEX(Damage,MATCH(E15,TypeRow,0),MATCH($C$14,TypeCol,0)))*IF($D$14="",1,INDEX(Damage,MATCH(E15,TypeRow,0),MATCH($D$14,TypeCol,0))))&lt;=1),0,IF(OR($I$14="Lightningrod",$I$14="Motor Drive",$I$14="Volt Absorb"),0,IF($B$10="Yes",IF(AND(OR($I$14="Filter",$I$14="Solid Rock"),INDEX(Inverse,MATCH(E15,TypeRow,0),MATCH($B$14,TypeCol,0))*IF($C$14="",1,INDEX(Inverse,MATCH(E15,TypeRow,0),MATCH($C$14,TypeCol,0)))*IF($D$14="",1,INDEX(Inverse,MATCH(E15,TypeRow,0),MATCH($D$14,TypeCol,0)))&gt;1),(INDEX(Inverse,MATCH(E15,TypeRow,0),MATCH($B$14,TypeCol,0))*IF($C$14="",1,INDEX(Inverse,MATCH(E15,TypeRow,0),MATCH($C$14,TypeCol,0)))*IF($D$14="",1,INDEX(Inverse,MATCH(E15,TypeRow,0),MATCH($D$14,TypeCol,0))))*0.75,INDEX(Inverse,MATCH(E15,TypeRow,0),MATCH($B$14,TypeCol,0))*IF($C$14="",1,INDEX(Inverse,MATCH(E15,TypeRow,0),MATCH($C$14,TypeCol,0)))*IF($D$14="",1,INDEX(Inverse,MATCH(E15,TypeRow,0),MATCH($D$14,TypeCol,0)))),IF(AND(OR($I$14="Filter",$I$14="Solid Rock"),(INDEX(Damage,MATCH(E15,TypeRow,0),MATCH($B$14,TypeCol,0))*IF($C$14="",1,INDEX(Damage,MATCH(E15,TypeRow,0),MATCH($C$14,TypeCol,0)))*IF($D$14="",1,(INDEX(Damage,MATCH(E15,TypeRow,0),MATCH($D$14,TypeCol,0))))&gt;1)),INDEX(Damage,MATCH(E15,TypeRow,0),MATCH($B$14,TypeCol,0))*IF($C$14="",1,INDEX(Damage,MATCH(E15,TypeRow,0),MATCH($C$14,TypeCol,0)))*IF($D$14="",1,INDEX(Damage,MATCH(E15,TypeRow,0),MATCH($D$14,TypeCol,0)))*0.75,INDEX(Damage,MATCH(E15,TypeRow,0),MATCH($B$14,TypeCol,0))*IF($C$14="",1,INDEX(Damage,MATCH(E15,TypeRow,0),MATCH($C$14,TypeCol,0)))*IF($D$14="",1,INDEX(Damage,MATCH(E15,TypeRow,0),MATCH($D$14,TypeCol,0)))))))))</f>
        <v/>
      </c>
      <c r="F16" s="53" t="str">
        <f>IF($B$14="","",IF(OR(NOT($B$17=""),NOT($I$17="")),"ERROR!",IF(AND($I$14="Wonder Guard",IF($B$10="Yes",INDEX(Inverse,MATCH(F15,TypeRow,0),MATCH($B$14,TypeCol,0))*IF($C$14="",1,INDEX(Inverse,MATCH(F15,TypeRow,0),MATCH($C$14,TypeCol,0)))*IF($D$14="",1,INDEX(Inverse,MATCH(F15,TypeRow,0),MATCH($D$14,TypeCol,0))),INDEX(Damage,MATCH(F15,TypeRow,0),MATCH($B$14,TypeCol,0))*IF($C$14="",1,INDEX(Damage,MATCH(F15,TypeRow,0),MATCH($C$14,TypeCol,0)))*IF($D$14="",1,INDEX(Damage,MATCH(F15,TypeRow,0),MATCH($D$14,TypeCol,0))))&lt;=1),0,IF($B$10="Yes",IF(AND(OR($I$14="Filter",$I$14="Solid Rock"),INDEX(Inverse,MATCH(F15,TypeRow,0),MATCH($B$14,TypeCol,0))*IF($C$14="",1,INDEX(Inverse,MATCH(F15,TypeRow,0),MATCH($C$14,TypeCol,0)))*IF($D$14="",1,INDEX(Inverse,MATCH(F15,TypeRow,0),MATCH($D$14,TypeCol,0)))&gt;1),(INDEX(Inverse,MATCH(F15,TypeRow,0),MATCH($B$14,TypeCol,0))*IF($C$14="",1,INDEX(Inverse,MATCH(F15,TypeRow,0),MATCH($C$14,TypeCol,0)))*IF($D$14="",1,INDEX(Inverse,MATCH(F15,TypeRow,0),MATCH($D$14,TypeCol,0))))*0.75,INDEX(Inverse,MATCH(F15,TypeRow,0),MATCH($B$14,TypeCol,0))*IF($C$14="",1,INDEX(Inverse,MATCH(F15,TypeRow,0),MATCH($C$14,TypeCol,0)))*IF($D$14="",1,INDEX(Inverse,MATCH(F15,TypeRow,0),MATCH($D$14,TypeCol,0)))),IF(AND(OR($I$14="Filter",$I$14="Solid Rock"),(INDEX(Damage,MATCH(F15,TypeRow,0),MATCH($B$14,TypeCol,0))*IF($C$14="",1,INDEX(Damage,MATCH(F15,TypeRow,0),MATCH($C$14,TypeCol,0)))*IF($D$14="",1,(INDEX(Damage,MATCH(F15,TypeRow,0),MATCH($D$14,TypeCol,0))))&gt;1)),INDEX(Damage,MATCH(F15,TypeRow,0),MATCH($B$14,TypeCol,0))*IF($C$14="",1,INDEX(Damage,MATCH(F15,TypeRow,0),MATCH($C$14,TypeCol,0)))*IF($D$14="",1,INDEX(Damage,MATCH(F15,TypeRow,0),MATCH($D$14,TypeCol,0)))*0.75,INDEX(Damage,MATCH(F15,TypeRow,0),MATCH($B$14,TypeCol,0))*IF($C$14="",1,INDEX(Damage,MATCH(F15,TypeRow,0),MATCH($C$14,TypeCol,0)))*IF($D$14="",1,INDEX(Damage,MATCH(F15,TypeRow,0),MATCH($D$14,TypeCol,0))))))))</f>
        <v/>
      </c>
      <c r="G16" s="53" t="str">
        <f>IF($B$14="","",IF(OR(NOT($B$17=""),NOT($I$17="")),"ERROR!",IF(AND($I$14="Wonder Guard",IF($B$10="Yes",INDEX(Inverse,MATCH(G15,TypeRow,0),MATCH($B$14,TypeCol,0))*IF($C$14="",1,INDEX(Inverse,MATCH(G15,TypeRow,0),MATCH($C$14,TypeCol,0)))*IF($D$14="",1,INDEX(Inverse,MATCH(G15,TypeRow,0),MATCH($D$14,TypeCol,0))),INDEX(Damage,MATCH(G15,TypeRow,0),MATCH($B$14,TypeCol,0))*IF($C$14="",1,INDEX(Damage,MATCH(G15,TypeRow,0),MATCH($C$14,TypeCol,0)))*IF($D$14="",1,INDEX(Damage,MATCH(G15,TypeRow,0),MATCH($D$14,TypeCol,0))))&lt;=1),0,IF($B$10="Yes",IF(AND(OR($I$14="Filter",$I$14="Solid Rock"),INDEX(Inverse,MATCH(G15,TypeRow,0),MATCH($B$14,TypeCol,0))*IF($C$14="",1,INDEX(Inverse,MATCH(G15,TypeRow,0),MATCH($C$14,TypeCol,0)))*IF($D$14="",1,INDEX(Inverse,MATCH(G15,TypeRow,0),MATCH($D$14,TypeCol,0)))&gt;1),(INDEX(Inverse,MATCH(G15,TypeRow,0),MATCH($B$14,TypeCol,0))*IF($C$14="",1,INDEX(Inverse,MATCH(G15,TypeRow,0),MATCH($C$14,TypeCol,0)))*IF($D$14="",1,INDEX(Inverse,MATCH(G15,TypeRow,0),MATCH($D$14,TypeCol,0))))*0.75,INDEX(Inverse,MATCH(G15,TypeRow,0),MATCH($B$14,TypeCol,0))*IF($C$14="",1,INDEX(Inverse,MATCH(G15,TypeRow,0),MATCH($C$14,TypeCol,0)))*IF($D$14="",1,INDEX(Inverse,MATCH(G15,TypeRow,0),MATCH($D$14,TypeCol,0)))),IF(AND(OR($I$14="Filter",$I$14="Solid Rock"),(INDEX(Damage,MATCH(G15,TypeRow,0),MATCH($B$14,TypeCol,0))*IF($C$14="",1,INDEX(Damage,MATCH(G15,TypeRow,0),MATCH($C$14,TypeCol,0)))*IF($D$14="",1,(INDEX(Damage,MATCH(G15,TypeRow,0),MATCH($D$14,TypeCol,0))))&gt;1)),INDEX(Damage,MATCH(G15,TypeRow,0),MATCH($B$14,TypeCol,0))*IF($C$14="",1,INDEX(Damage,MATCH(G15,TypeRow,0),MATCH($C$14,TypeCol,0)))*IF($D$14="",1,INDEX(Damage,MATCH(G15,TypeRow,0),MATCH($D$14,TypeCol,0)))*0.75,INDEX(Damage,MATCH(G15,TypeRow,0),MATCH($B$14,TypeCol,0))*IF($C$14="",1,INDEX(Damage,MATCH(G15,TypeRow,0),MATCH($C$14,TypeCol,0)))*IF($D$14="",1,INDEX(Damage,MATCH(G15,TypeRow,0),MATCH($D$14,TypeCol,0))))))))</f>
        <v/>
      </c>
      <c r="H16" s="53" t="str">
        <f>IF($B$14="","",IF(OR(NOT($B$17=""),NOT($I$17="")),"ERROR!",IF(AND($I$14="Wonder Guard",IF($B$10="Yes",INDEX(Inverse,MATCH(H15,TypeRow,0),MATCH($B$14,TypeCol,0))*IF($C$14="",1,INDEX(Inverse,MATCH(H15,TypeRow,0),MATCH($C$14,TypeCol,0)))*IF($D$14="",1,INDEX(Inverse,MATCH(H15,TypeRow,0),MATCH($D$14,TypeCol,0))),INDEX(Damage,MATCH(H15,TypeRow,0),MATCH($B$14,TypeCol,0))*IF($C$14="",1,INDEX(Damage,MATCH(H15,TypeRow,0),MATCH($C$14,TypeCol,0)))*IF($D$14="",1,INDEX(Damage,MATCH(H15,TypeRow,0),MATCH($D$14,TypeCol,0))))&lt;=1),0,IF(AND(OR($I$14="Heatproof",$I$14="Thick Fat"),$B$10="Yes"),INDEX(Inverse,MATCH(H15,TypeRow,0),MATCH($B$14,TypeCol,0))*IF($C$14="",1,INDEX(Inverse,MATCH(H15,TypeRow,0),MATCH($C$14,TypeCol,0)))*IF($D$14="",1,INDEX(Inverse,MATCH(H15,TypeRow,0),MATCH($D$14,TypeCol,0)))*0.05,IF(AND(OR($I$14="Heatproof",$I$14="Thick Fat"),$B$10="No"),INDEX(Damage,MATCH(H15,TypeRow,0),MATCH($B$14,TypeCol,0))*IF($C$14="",1,INDEX(Damage,MATCH(H15,TypeRow,0),MATCH($C$14,TypeCol,0)))*IF($D$14="",1,INDEX(Damage,MATCH(H15,TypeRow,0),MATCH($D$14,TypeCol,0)))*0.05,IF($I$14="Flash Fire",0,IF($B$10="Yes",IF(AND(OR($I$14="Filter",$I$14="Solid Rock"),INDEX(Inverse,MATCH(H15,TypeRow,0),MATCH($B$14,TypeCol,0))*IF($C$14="",1,INDEX(Inverse,MATCH(H15,TypeRow,0),MATCH($C$14,TypeCol,0)))*IF($D$14="",1,INDEX(Inverse,MATCH(H15,TypeRow,0),MATCH($D$14,TypeCol,0)))&gt;1),(INDEX(Inverse,MATCH(H15,TypeRow,0),MATCH($B$14,TypeCol,0))*IF($C$14="",1,INDEX(Inverse,MATCH(H15,TypeRow,0),MATCH($C$14,TypeCol,0)))*IF($D$14="",1,INDEX(Inverse,MATCH(H15,TypeRow,0),MATCH($D$14,TypeCol,0))))*0.75,INDEX(Inverse,MATCH(H15,TypeRow,0),MATCH($B$14,TypeCol,0))*IF($C$14="",1,INDEX(Inverse,MATCH(H15,TypeRow,0),MATCH($C$14,TypeCol,0)))*IF($D$14="",1,INDEX(Inverse,MATCH(H15,TypeRow,0),MATCH($D$14,TypeCol,0)))),IF(AND(OR($I$14="Filter",$I$14="Solid Rock"),(INDEX(Damage,MATCH(H15,TypeRow,0),MATCH($B$14,TypeCol,0))*IF($C$14="",1,INDEX(Damage,MATCH(H15,TypeRow,0),MATCH($C$14,TypeCol,0)))*IF($D$14="",1,(INDEX(Damage,MATCH(H15,TypeRow,0),MATCH($D$14,TypeCol,0))))&gt;1)),INDEX(Damage,MATCH(H15,TypeRow,0),MATCH($B$14,TypeCol,0))*IF($C$14="",1,INDEX(Damage,MATCH(H15,TypeRow,0),MATCH($C$14,TypeCol,0)))*IF($D$14="",1,INDEX(Damage,MATCH(H15,TypeRow,0),MATCH($D$14,TypeCol,0)))*0.75,INDEX(Damage,MATCH(H15,TypeRow,0),MATCH($B$14,TypeCol,0))*IF($C$14="",1,INDEX(Damage,MATCH(H15,TypeRow,0),MATCH($C$14,TypeCol,0)))*IF($D$14="",1,INDEX(Damage,MATCH(H15,TypeRow,0),MATCH($D$14,TypeCol,0)))))))))))</f>
        <v/>
      </c>
      <c r="I16" s="53" t="str">
        <f>IF($B$14="","",IF(OR(NOT($B$17=""),NOT($I$17="")),"ERROR!",IF(AND($I$14="Wonder Guard",IF($B$10="Yes",INDEX(Inverse,MATCH(I15,TypeRow,0),MATCH($B$14,TypeCol,0))*IF($C$14="",1,INDEX(Inverse,MATCH(I15,TypeRow,0),MATCH($C$14,TypeCol,0)))*IF($D$14="",1,INDEX(Inverse,MATCH(I15,TypeRow,0),MATCH($D$14,TypeCol,0))),INDEX(Damage,MATCH(I15,TypeRow,0),MATCH($B$14,TypeCol,0))*IF($C$14="",1,INDEX(Damage,MATCH(I15,TypeRow,0),MATCH($C$14,TypeCol,0)))*IF($D$14="",1,INDEX(Damage,MATCH(I15,TypeRow,0),MATCH($D$14,TypeCol,0))))&lt;=1),0,IF($B$10="Yes",IF(AND(OR($I$14="Filter",$I$14="Solid Rock"),INDEX(Inverse,MATCH(I15,TypeRow,0),MATCH($B$14,TypeCol,0))*IF($C$14="",1,INDEX(Inverse,MATCH(I15,TypeRow,0),MATCH($C$14,TypeCol,0)))*IF($D$14="",1,INDEX(Inverse,MATCH(I15,TypeRow,0),MATCH($D$14,TypeCol,0)))&gt;1),(INDEX(Inverse,MATCH(I15,TypeRow,0),MATCH($B$14,TypeCol,0))*IF($C$14="",1,INDEX(Inverse,MATCH(I15,TypeRow,0),MATCH($C$14,TypeCol,0)))*IF($D$14="",1,INDEX(Inverse,MATCH(I15,TypeRow,0),MATCH($D$14,TypeCol,0))))*0.75,INDEX(Inverse,MATCH(I15,TypeRow,0),MATCH($B$14,TypeCol,0))*IF($C$14="",1,INDEX(Inverse,MATCH(I15,TypeRow,0),MATCH($C$14,TypeCol,0)))*IF($D$14="",1,INDEX(Inverse,MATCH(I15,TypeRow,0),MATCH($D$14,TypeCol,0)))),IF(AND(OR($I$14="Filter",$I$14="Solid Rock"),(INDEX(Damage,MATCH(I15,TypeRow,0),MATCH($B$14,TypeCol,0))*IF($C$14="",1,INDEX(Damage,MATCH(I15,TypeRow,0),MATCH($C$14,TypeCol,0)))*IF($D$14="",1,(INDEX(Damage,MATCH(I15,TypeRow,0),MATCH($D$14,TypeCol,0))))&gt;1)),INDEX(Damage,MATCH(I15,TypeRow,0),MATCH($B$14,TypeCol,0))*IF($C$14="",1,INDEX(Damage,MATCH(I15,TypeRow,0),MATCH($C$14,TypeCol,0)))*IF($D$14="",1,INDEX(Damage,MATCH(I15,TypeRow,0),MATCH($D$14,TypeCol,0)))*0.75,INDEX(Damage,MATCH(I15,TypeRow,0),MATCH($B$14,TypeCol,0))*IF($C$14="",1,INDEX(Damage,MATCH(I15,TypeRow,0),MATCH($C$14,TypeCol,0)))*IF($D$14="",1,INDEX(Damage,MATCH(I15,TypeRow,0),MATCH($D$14,TypeCol,0))))))))</f>
        <v/>
      </c>
      <c r="J16" s="53" t="str">
        <f>IF($B$14="","",IF(OR(NOT($B$17=""),NOT($I$17="")),"ERROR!",IF(AND($I$14="Wonder Guard",IF($B$10="Yes",INDEX(Inverse,MATCH(J15,TypeRow,0),MATCH($B$14,TypeCol,0))*IF($C$14="",1,INDEX(Inverse,MATCH(J15,TypeRow,0),MATCH($C$14,TypeCol,0)))*IF($D$14="",1,INDEX(Inverse,MATCH(J15,TypeRow,0),MATCH($D$14,TypeCol,0))),INDEX(Damage,MATCH(J15,TypeRow,0),MATCH($B$14,TypeCol,0))*IF($C$14="",1,INDEX(Damage,MATCH(J15,TypeRow,0),MATCH($C$14,TypeCol,0)))*IF($D$14="",1,INDEX(Damage,MATCH(J15,TypeRow,0),MATCH($D$14,TypeCol,0))))&lt;=1),0,IF($B$10="Yes",IF(AND(OR($I$14="Filter",$I$14="Solid Rock"),INDEX(Inverse,MATCH(J15,TypeRow,0),MATCH($B$14,TypeCol,0))*IF($C$14="",1,INDEX(Inverse,MATCH(J15,TypeRow,0),MATCH($C$14,TypeCol,0)))*IF($D$14="",1,INDEX(Inverse,MATCH(J15,TypeRow,0),MATCH($D$14,TypeCol,0)))&gt;1),(INDEX(Inverse,MATCH(J15,TypeRow,0),MATCH($B$14,TypeCol,0))*IF($C$14="",1,INDEX(Inverse,MATCH(J15,TypeRow,0),MATCH($C$14,TypeCol,0)))*IF($D$14="",1,INDEX(Inverse,MATCH(J15,TypeRow,0),MATCH($D$14,TypeCol,0))))*0.75,INDEX(Inverse,MATCH(J15,TypeRow,0),MATCH($B$14,TypeCol,0))*IF($C$14="",1,INDEX(Inverse,MATCH(J15,TypeRow,0),MATCH($C$14,TypeCol,0)))*IF($D$14="",1,INDEX(Inverse,MATCH(J15,TypeRow,0),MATCH($D$14,TypeCol,0)))),IF(AND(OR($I$14="Filter",$I$14="Solid Rock"),(INDEX(Damage,MATCH(J15,TypeRow,0),MATCH($B$14,TypeCol,0))*IF($C$14="",1,INDEX(Damage,MATCH(J15,TypeRow,0),MATCH($C$14,TypeCol,0)))*IF($D$14="",1,(INDEX(Damage,MATCH(J15,TypeRow,0),MATCH($D$14,TypeCol,0))))&gt;1)),INDEX(Damage,MATCH(J15,TypeRow,0),MATCH($B$14,TypeCol,0))*IF($C$14="",1,INDEX(Damage,MATCH(J15,TypeRow,0),MATCH($C$14,TypeCol,0)))*IF($D$14="",1,INDEX(Damage,MATCH(J15,TypeRow,0),MATCH($D$14,TypeCol,0)))*0.75,INDEX(Damage,MATCH(J15,TypeRow,0),MATCH($B$14,TypeCol,0))*IF($C$14="",1,INDEX(Damage,MATCH(J15,TypeRow,0),MATCH($C$14,TypeCol,0)))*IF($D$14="",1,INDEX(Damage,MATCH(J15,TypeRow,0),MATCH($D$14,TypeCol,0))))))))</f>
        <v/>
      </c>
      <c r="K16" s="53" t="str">
        <f>IF($B$14="","",IF(OR(NOT($B$17=""),NOT($I$17="")),"ERROR!",IF(AND($I$14="Wonder Guard",IF($B$10="Yes",INDEX(Inverse,MATCH(K15,TypeRow,0),MATCH($B$14,TypeCol,0))*IF($C$14="",1,INDEX(Inverse,MATCH(K15,TypeRow,0),MATCH($C$14,TypeCol,0)))*IF($D$14="",1,INDEX(Inverse,MATCH(K15,TypeRow,0),MATCH($D$14,TypeCol,0))),INDEX(Damage,MATCH(K15,TypeRow,0),MATCH($B$14,TypeCol,0))*IF($C$14="",1,INDEX(Damage,MATCH(K15,TypeRow,0),MATCH($C$14,TypeCol,0)))*IF($D$14="",1,INDEX(Damage,MATCH(K15,TypeRow,0),MATCH($D$14,TypeCol,0))))&lt;=1),0,IF($B$10="Yes",IF(AND(OR($I$14="Filter",$I$14="Solid Rock"),INDEX(Inverse,MATCH(K15,TypeRow,0),MATCH($B$14,TypeCol,0))*IF($C$14="",1,INDEX(Inverse,MATCH(K15,TypeRow,0),MATCH($C$14,TypeCol,0)))*IF($D$14="",1,INDEX(Inverse,MATCH(K15,TypeRow,0),MATCH($D$14,TypeCol,0)))&gt;1),(INDEX(Inverse,MATCH(K15,TypeRow,0),MATCH($B$14,TypeCol,0))*IF($C$14="",1,INDEX(Inverse,MATCH(K15,TypeRow,0),MATCH($C$14,TypeCol,0)))*IF($D$14="",1,INDEX(Inverse,MATCH(K15,TypeRow,0),MATCH($D$14,TypeCol,0))))*0.75,INDEX(Inverse,MATCH(K15,TypeRow,0),MATCH($B$14,TypeCol,0))*IF($C$14="",1,INDEX(Inverse,MATCH(K15,TypeRow,0),MATCH($C$14,TypeCol,0)))*IF($D$14="",1,INDEX(Inverse,MATCH(K15,TypeRow,0),MATCH($D$14,TypeCol,0)))),IF(AND(OR($I$14="Filter",$I$14="Solid Rock"),(INDEX(Damage,MATCH(K15,TypeRow,0),MATCH($B$14,TypeCol,0))*IF($C$14="",1,INDEX(Damage,MATCH(K15,TypeRow,0),MATCH($C$14,TypeCol,0)))*IF($D$14="",1,(INDEX(Damage,MATCH(K15,TypeRow,0),MATCH($D$14,TypeCol,0))))&gt;1)),INDEX(Damage,MATCH(K15,TypeRow,0),MATCH($B$14,TypeCol,0))*IF($C$14="",1,INDEX(Damage,MATCH(K15,TypeRow,0),MATCH($C$14,TypeCol,0)))*IF($D$14="",1,INDEX(Damage,MATCH(K15,TypeRow,0),MATCH($D$14,TypeCol,0)))*0.75,INDEX(Damage,MATCH(K15,TypeRow,0),MATCH($B$14,TypeCol,0))*IF($C$14="",1,INDEX(Damage,MATCH(K15,TypeRow,0),MATCH($C$14,TypeCol,0)))*IF($D$14="",1,INDEX(Damage,MATCH(K15,TypeRow,0),MATCH($D$14,TypeCol,0))))))))</f>
        <v/>
      </c>
      <c r="L16" s="53" t="str">
        <f>IF($B$14="","",IF(OR(NOT($B$17=""),NOT($I$17="")),"ERROR!",IF(AND($I$14="Wonder Guard",IF($B$10="Yes",INDEX(Inverse,MATCH(L15,TypeRow,0),MATCH($B$14,TypeCol,0))*IF($C$14="",1,INDEX(Inverse,MATCH(L15,TypeRow,0),MATCH($C$14,TypeCol,0)))*IF($D$14="",1,INDEX(Inverse,MATCH(L15,TypeRow,0),MATCH($D$14,TypeCol,0))),INDEX(Damage,MATCH(L15,TypeRow,0),MATCH($B$14,TypeCol,0))*IF($C$14="",1,INDEX(Damage,MATCH(L15,TypeRow,0),MATCH($C$14,TypeCol,0)))*IF($D$14="",1,INDEX(Damage,MATCH(L15,TypeRow,0),MATCH($D$14,TypeCol,0))))&lt;=1),0,IF($I$14="Levitate",0,IF($B$10="Yes",IF(AND(OR($I$14="Filter",$I$14="Solid Rock"),INDEX(Inverse,MATCH(L15,TypeRow,0),MATCH($B$14,TypeCol,0))*IF($C$14="",1,INDEX(Inverse,MATCH(L15,TypeRow,0),MATCH($C$14,TypeCol,0)))*IF($D$14="",1,INDEX(Inverse,MATCH(L15,TypeRow,0),MATCH($D$14,TypeCol,0)))&gt;1),(INDEX(Inverse,MATCH(L15,TypeRow,0),MATCH($B$14,TypeCol,0))*IF($C$14="",1,INDEX(Inverse,MATCH(L15,TypeRow,0),MATCH($C$14,TypeCol,0)))*IF($D$14="",1,INDEX(Inverse,MATCH(L15,TypeRow,0),MATCH($D$14,TypeCol,0))))*0.75,INDEX(Inverse,MATCH(L15,TypeRow,0),MATCH($B$14,TypeCol,0))*IF($C$14="",1,INDEX(Inverse,MATCH(L15,TypeRow,0),MATCH($C$14,TypeCol,0)))*IF($D$14="",1,INDEX(Inverse,MATCH(L15,TypeRow,0),MATCH($D$14,TypeCol,0)))),IF(AND(OR($I$14="Filter",$I$14="Solid Rock"),(INDEX(Damage,MATCH(L15,TypeRow,0),MATCH($B$14,TypeCol,0))*IF($C$14="",1,INDEX(Damage,MATCH(L15,TypeRow,0),MATCH($C$14,TypeCol,0)))*IF($D$14="",1,(INDEX(Damage,MATCH(L15,TypeRow,0),MATCH($D$14,TypeCol,0))))&gt;1)),INDEX(Damage,MATCH(L15,TypeRow,0),MATCH($B$14,TypeCol,0))*IF($C$14="",1,INDEX(Damage,MATCH(L15,TypeRow,0),MATCH($C$14,TypeCol,0)))*IF($D$14="",1,INDEX(Damage,MATCH(L15,TypeRow,0),MATCH($D$14,TypeCol,0)))*0.75,INDEX(Damage,MATCH(L15,TypeRow,0),MATCH($B$14,TypeCol,0))*IF($C$14="",1,INDEX(Damage,MATCH(L15,TypeRow,0),MATCH($C$14,TypeCol,0)))*IF($D$14="",1,INDEX(Damage,MATCH(L15,TypeRow,0),MATCH($D$14,TypeCol,0)))))))))</f>
        <v/>
      </c>
      <c r="M16" s="53" t="str">
        <f>IF($B$14="","",IF(OR(NOT($B$17=""),NOT($I$17="")),"ERROR!",IF(AND($I$14="Wonder Guard",IF($B$10="Yes",INDEX(Inverse,MATCH(M15,TypeRow,0),MATCH($B$14,TypeCol,0))*IF($C$14="",1,INDEX(Inverse,MATCH(M15,TypeRow,0),MATCH($C$14,TypeCol,0)))*IF($D$14="",1,INDEX(Inverse,MATCH(M15,TypeRow,0),MATCH($D$14,TypeCol,0))),INDEX(Damage,MATCH(M15,TypeRow,0),MATCH($B$14,TypeCol,0))*IF($C$14="",1,INDEX(Damage,MATCH(M15,TypeRow,0),MATCH($C$14,TypeCol,0)))*IF($D$14="",1,INDEX(Damage,MATCH(M15,TypeRow,0),MATCH($D$14,TypeCol,0))))&lt;=1),0,IF(AND($I$14="Thick Fat",$B$10="Yes"),INDEX(Inverse,MATCH(M15,TypeRow,0),MATCH($B$14,TypeCol,0))*IF($C$14="",1,INDEX(Inverse,MATCH(M15,TypeRow,0),MATCH($C$14,TypeCol,0)))*IF($D$14="",1,INDEX(Inverse,MATCH(M15,TypeRow,0),MATCH($D$14,TypeCol,0)))*0.05,IF(AND($I$14="Thick Fat",$B$10="No"),INDEX(Damage,MATCH(M15,TypeRow,0),MATCH($B$14,TypeCol,0))*IF($C$14="",1,INDEX(Damage,MATCH(M15,TypeRow,0),MATCH($C$14,TypeCol,0)))*IF($D$14="",1,INDEX(Damage,MATCH(M15,TypeRow,0),MATCH($D$14,TypeCol,0)))*0.05,IF($B$10="Yes",IF(AND(OR($I$14="Filter",$I$14="Solid Rock"),INDEX(Inverse,MATCH(M15,TypeRow,0),MATCH($B$14,TypeCol,0))*IF($C$14="",1,INDEX(Inverse,MATCH(M15,TypeRow,0),MATCH($C$14,TypeCol,0)))*IF($D$14="",1,INDEX(Inverse,MATCH(M15,TypeRow,0),MATCH($D$14,TypeCol,0)))&gt;1),(INDEX(Inverse,MATCH(M15,TypeRow,0),MATCH($B$14,TypeCol,0))*IF($C$14="",1,INDEX(Inverse,MATCH(M15,TypeRow,0),MATCH($C$14,TypeCol,0)))*IF($D$14="",1,INDEX(Inverse,MATCH(M15,TypeRow,0),MATCH($D$14,TypeCol,0))))*0.75,INDEX(Inverse,MATCH(M15,TypeRow,0),MATCH($B$14,TypeCol,0))*IF($C$14="",1,INDEX(Inverse,MATCH(M15,TypeRow,0),MATCH($C$14,TypeCol,0)))*IF($D$14="",1,INDEX(Inverse,MATCH(M15,TypeRow,0),MATCH($D$14,TypeCol,0)))),IF(AND(OR($I$14="Filter",$I$14="Solid Rock"),(INDEX(Damage,MATCH(M15,TypeRow,0),MATCH($B$14,TypeCol,0))*IF($C$14="",1,INDEX(Damage,MATCH(M15,TypeRow,0),MATCH($C$14,TypeCol,0)))*IF($D$14="",1,(INDEX(Damage,MATCH(M15,TypeRow,0),MATCH($D$14,TypeCol,0))))&gt;1)),INDEX(Damage,MATCH(M15,TypeRow,0),MATCH($B$14,TypeCol,0))*IF($C$14="",1,INDEX(Damage,MATCH(M15,TypeRow,0),MATCH($C$14,TypeCol,0)))*IF($D$14="",1,INDEX(Damage,MATCH(M15,TypeRow,0),MATCH($D$14,TypeCol,0)))*0.75,INDEX(Damage,MATCH(M15,TypeRow,0),MATCH($B$14,TypeCol,0))*IF($C$14="",1,INDEX(Damage,MATCH(M15,TypeRow,0),MATCH($C$14,TypeCol,0)))*IF($D$14="",1,INDEX(Damage,MATCH(M15,TypeRow,0),MATCH($D$14,TypeCol,0))))))))))</f>
        <v/>
      </c>
      <c r="N16" s="53" t="str">
        <f t="shared" ref="N16:S16" si="0">IF($B$14="","",IF(OR(NOT($B$17=""),NOT($I$17="")),"ERROR!",IF(AND($I$14="Wonder Guard",IF($B$10="Yes",INDEX(Inverse,MATCH(N15,TypeRow,0),MATCH($B$14,TypeCol,0))*IF($C$14="",1,INDEX(Inverse,MATCH(N15,TypeRow,0),MATCH($C$14,TypeCol,0)))*IF($D$14="",1,INDEX(Inverse,MATCH(N15,TypeRow,0),MATCH($D$14,TypeCol,0))),INDEX(Damage,MATCH(N15,TypeRow,0),MATCH($B$14,TypeCol,0))*IF($C$14="",1,INDEX(Damage,MATCH(N15,TypeRow,0),MATCH($C$14,TypeCol,0)))*IF($D$14="",1,INDEX(Damage,MATCH(N15,TypeRow,0),MATCH($D$14,TypeCol,0))))&lt;=1),0,IF($B$10="Yes",IF(AND(OR($I$14="Filter",$I$14="Solid Rock"),INDEX(Inverse,MATCH(N15,TypeRow,0),MATCH($B$14,TypeCol,0))*IF($C$14="",1,INDEX(Inverse,MATCH(N15,TypeRow,0),MATCH($C$14,TypeCol,0)))*IF($D$14="",1,INDEX(Inverse,MATCH(N15,TypeRow,0),MATCH($D$14,TypeCol,0)))&gt;1),(INDEX(Inverse,MATCH(N15,TypeRow,0),MATCH($B$14,TypeCol,0))*IF($C$14="",1,INDEX(Inverse,MATCH(N15,TypeRow,0),MATCH($C$14,TypeCol,0)))*IF($D$14="",1,INDEX(Inverse,MATCH(N15,TypeRow,0),MATCH($D$14,TypeCol,0))))*0.75,INDEX(Inverse,MATCH(N15,TypeRow,0),MATCH($B$14,TypeCol,0))*IF($C$14="",1,INDEX(Inverse,MATCH(N15,TypeRow,0),MATCH($C$14,TypeCol,0)))*IF($D$14="",1,INDEX(Inverse,MATCH(N15,TypeRow,0),MATCH($D$14,TypeCol,0)))),IF(AND(OR($I$14="Filter",$I$14="Solid Rock"),(INDEX(Damage,MATCH(N15,TypeRow,0),MATCH($B$14,TypeCol,0))*IF($C$14="",1,INDEX(Damage,MATCH(N15,TypeRow,0),MATCH($C$14,TypeCol,0)))*IF($D$14="",1,(INDEX(Damage,MATCH(N15,TypeRow,0),MATCH($D$14,TypeCol,0))))&gt;1)),INDEX(Damage,MATCH(N15,TypeRow,0),MATCH($B$14,TypeCol,0))*IF($C$14="",1,INDEX(Damage,MATCH(N15,TypeRow,0),MATCH($C$14,TypeCol,0)))*IF($D$14="",1,INDEX(Damage,MATCH(N15,TypeRow,0),MATCH($D$14,TypeCol,0)))*0.75,INDEX(Damage,MATCH(N15,TypeRow,0),MATCH($B$14,TypeCol,0))*IF($C$14="",1,INDEX(Damage,MATCH(N15,TypeRow,0),MATCH($C$14,TypeCol,0)))*IF($D$14="",1,INDEX(Damage,MATCH(N15,TypeRow,0),MATCH($D$14,TypeCol,0))))))))</f>
        <v/>
      </c>
      <c r="O16" s="53" t="str">
        <f t="shared" si="0"/>
        <v/>
      </c>
      <c r="P16" s="53" t="str">
        <f t="shared" si="0"/>
        <v/>
      </c>
      <c r="Q16" s="53" t="str">
        <f t="shared" si="0"/>
        <v/>
      </c>
      <c r="R16" s="53" t="str">
        <f t="shared" si="0"/>
        <v/>
      </c>
      <c r="S16" s="53" t="str">
        <f t="shared" si="0"/>
        <v/>
      </c>
      <c r="T16" s="54" t="str">
        <f>IF($B$14="","",IF(OR(NOT($B$17=""),NOT($I$17="")),"ERROR!",IF(AND($I$14="Wonder Guard",IF($B$10="Yes",INDEX(Inverse,MATCH(T15,TypeRow,0),MATCH($B$14,TypeCol,0))*IF($C$14="",1,INDEX(Inverse,MATCH(T15,TypeRow,0),MATCH($C$14,TypeCol,0)))*IF($D$14="",1,INDEX(Inverse,MATCH(T15,TypeRow,0),MATCH($D$14,TypeCol,0))),INDEX(Damage,MATCH(T15,TypeRow,0),MATCH($B$14,TypeCol,0))*IF($C$14="",1,INDEX(Damage,MATCH(T15,TypeRow,0),MATCH($C$14,TypeCol,0)))*IF($D$14="",1,INDEX(Damage,MATCH(T15,TypeRow,0),MATCH($D$14,TypeCol,0))))&lt;=1),0,IF(OR($I$14="Storm Drain",$I$14="Water Absorb"),0,IF($B$10="Yes",IF(AND(OR($I$14="Filter",$I$14="Solid Rock"),INDEX(Inverse,MATCH(T15,TypeRow,0),MATCH($B$14,TypeCol,0))*IF($C$14="",1,INDEX(Inverse,MATCH(T15,TypeRow,0),MATCH($C$14,TypeCol,0)))*IF($D$14="",1,INDEX(Inverse,MATCH(T15,TypeRow,0),MATCH($D$14,TypeCol,0)))&gt;1),(INDEX(Inverse,MATCH(T15,TypeRow,0),MATCH($B$14,TypeCol,0))*IF($C$14="",1,INDEX(Inverse,MATCH(T15,TypeRow,0),MATCH($C$14,TypeCol,0)))*IF($D$14="",1,INDEX(Inverse,MATCH(T15,TypeRow,0),MATCH($D$14,TypeCol,0))))*0.75,INDEX(Inverse,MATCH(T15,TypeRow,0),MATCH($B$14,TypeCol,0))*IF($C$14="",1,INDEX(Inverse,MATCH(T15,TypeRow,0),MATCH($C$14,TypeCol,0)))*IF($D$14="",1,INDEX(Inverse,MATCH(T15,TypeRow,0),MATCH($D$14,TypeCol,0)))),IF(AND(OR($I$14="Filter",$I$14="Solid Rock"),(INDEX(Damage,MATCH(T15,TypeRow,0),MATCH($B$14,TypeCol,0))*IF($C$14="",1,INDEX(Damage,MATCH(T15,TypeRow,0),MATCH($C$14,TypeCol,0)))*IF($D$14="",1,(INDEX(Damage,MATCH(T15,TypeRow,0),MATCH($D$14,TypeCol,0))))&gt;1)),INDEX(Damage,MATCH(T15,TypeRow,0),MATCH($B$14,TypeCol,0))*IF($C$14="",1,INDEX(Damage,MATCH(T15,TypeRow,0),MATCH($C$14,TypeCol,0)))*IF($D$14="",1,INDEX(Damage,MATCH(T15,TypeRow,0),MATCH($D$14,TypeCol,0)))*0.75,INDEX(Damage,MATCH(T15,TypeRow,0),MATCH($B$14,TypeCol,0))*IF($C$14="",1,INDEX(Damage,MATCH(T15,TypeRow,0),MATCH($C$14,TypeCol,0)))*IF($D$14="",1,INDEX(Damage,MATCH(T15,TypeRow,0),MATCH($D$14,TypeCol,0)))))))))</f>
        <v/>
      </c>
    </row>
    <row r="17" spans="1:23" x14ac:dyDescent="0.35">
      <c r="A17" s="62" t="s">
        <v>107</v>
      </c>
      <c r="B17" s="61" t="str">
        <f>IF(NOT(C17=""),"ERROR A:","")</f>
        <v/>
      </c>
      <c r="C17" s="64" t="str">
        <f>IF(OR(AND(NOT(B14=""),NOT(C14=""),B14=C14),AND(NOT(B14=""),NOT(D14=""),B14=D14),AND(NOT(C14=""),NOT(D14=""),C14=D14)),"POKEMON CANNOT HAVE TWO OR MORE OF SAME TYPE!","")</f>
        <v/>
      </c>
      <c r="D17" s="64"/>
      <c r="E17" s="64"/>
      <c r="F17" s="64"/>
      <c r="G17" s="64"/>
      <c r="H17" s="64"/>
      <c r="I17" s="65" t="str">
        <f>IF(NOT(M17=""),"ERROR B:","")</f>
        <v/>
      </c>
      <c r="J17" s="65"/>
      <c r="K17" s="65"/>
      <c r="L17" s="65"/>
      <c r="M17" s="64" t="str">
        <f>IF(AND(NOT(D14=""),NOT(I14="")),"POKEMON CANNOT HAVE MORE THAN ONE ABILITY!","")</f>
        <v/>
      </c>
      <c r="N17" s="64"/>
      <c r="O17" s="64"/>
      <c r="P17" s="64"/>
      <c r="Q17" s="64"/>
      <c r="R17" s="64"/>
      <c r="S17" s="64"/>
      <c r="T17" s="64"/>
    </row>
    <row r="19" spans="1:23" ht="15" customHeight="1" x14ac:dyDescent="0.35">
      <c r="A19" s="84" t="s">
        <v>111</v>
      </c>
      <c r="B19" s="50" t="s">
        <v>85</v>
      </c>
      <c r="C19" s="51" t="s">
        <v>86</v>
      </c>
      <c r="D19" s="29" t="s">
        <v>87</v>
      </c>
      <c r="E19" s="77" t="s">
        <v>88</v>
      </c>
      <c r="F19" s="77"/>
      <c r="G19" s="77"/>
      <c r="H19" s="78"/>
      <c r="I19" s="79" t="s">
        <v>89</v>
      </c>
      <c r="J19" s="73"/>
      <c r="K19" s="73"/>
      <c r="L19" s="73"/>
      <c r="M19" s="73" t="s">
        <v>65</v>
      </c>
      <c r="N19" s="73"/>
      <c r="O19" s="73"/>
      <c r="P19" s="73"/>
      <c r="Q19" s="73"/>
      <c r="R19" s="73"/>
      <c r="S19" s="73"/>
      <c r="T19" s="74"/>
    </row>
    <row r="20" spans="1:23" x14ac:dyDescent="0.35">
      <c r="A20" s="84"/>
      <c r="B20" s="55"/>
      <c r="C20" s="56"/>
      <c r="D20" s="30"/>
      <c r="E20" s="80" t="str">
        <f>IF(D20="","",VLOOKUP(D20,TypeAbilities,2))</f>
        <v/>
      </c>
      <c r="F20" s="80"/>
      <c r="G20" s="80"/>
      <c r="H20" s="81"/>
      <c r="I20" s="82"/>
      <c r="J20" s="83"/>
      <c r="K20" s="83"/>
      <c r="L20" s="83"/>
      <c r="M20" s="75" t="str">
        <f>IF(I20="","",VLOOKUP(I20,'Matchup-Affecting Abilities'!$A$6:$B$17,2))</f>
        <v/>
      </c>
      <c r="N20" s="75"/>
      <c r="O20" s="75"/>
      <c r="P20" s="75"/>
      <c r="Q20" s="75"/>
      <c r="R20" s="75"/>
      <c r="S20" s="75"/>
      <c r="T20" s="76"/>
    </row>
    <row r="21" spans="1:23" x14ac:dyDescent="0.35">
      <c r="A21" s="70" t="s">
        <v>90</v>
      </c>
      <c r="B21" s="31" t="s">
        <v>2</v>
      </c>
      <c r="C21" s="32" t="s">
        <v>3</v>
      </c>
      <c r="D21" s="33" t="s">
        <v>4</v>
      </c>
      <c r="E21" s="34" t="s">
        <v>5</v>
      </c>
      <c r="F21" s="35" t="s">
        <v>6</v>
      </c>
      <c r="G21" s="36" t="s">
        <v>7</v>
      </c>
      <c r="H21" s="37" t="s">
        <v>8</v>
      </c>
      <c r="I21" s="38" t="s">
        <v>9</v>
      </c>
      <c r="J21" s="39" t="s">
        <v>10</v>
      </c>
      <c r="K21" s="40" t="s">
        <v>11</v>
      </c>
      <c r="L21" s="41" t="s">
        <v>12</v>
      </c>
      <c r="M21" s="42" t="s">
        <v>13</v>
      </c>
      <c r="N21" s="43" t="s">
        <v>14</v>
      </c>
      <c r="O21" s="44" t="s">
        <v>15</v>
      </c>
      <c r="P21" s="45" t="s">
        <v>16</v>
      </c>
      <c r="Q21" s="46" t="s">
        <v>17</v>
      </c>
      <c r="R21" s="47" t="s">
        <v>18</v>
      </c>
      <c r="S21" s="48" t="s">
        <v>19</v>
      </c>
      <c r="T21" s="49" t="s">
        <v>20</v>
      </c>
    </row>
    <row r="22" spans="1:23" x14ac:dyDescent="0.35">
      <c r="A22" s="71"/>
      <c r="B22" s="52" t="str">
        <f>IF($B$20="","",IF(OR(NOT($B$23=""),NOT($I$23="")),"ERROR!",IF(AND($I$20="Wonder Guard",IF($B$10="Yes",INDEX(Inverse,MATCH(B21,TypeRow,0),MATCH($B$20,TypeCol,0))*IF($C$20="",1,INDEX(Inverse,MATCH(B21,TypeRow,0),MATCH($C$20,TypeCol,0)))*IF($D$20="",1,INDEX(Inverse,MATCH(B21,TypeRow,0),MATCH($D$20,TypeCol,0))),INDEX(Damage,MATCH(B21,TypeRow,0),MATCH($B$20,TypeCol,0))*IF($C$20="",1,INDEX(Damage,MATCH(B21,TypeRow,0),MATCH($C$20,TypeCol,0)))*IF($D$20="",1,INDEX(Damage,MATCH(B21,TypeRow,0),MATCH($D$20,TypeCol,0))))&lt;=1),0,IF($B$10="Yes",IF(AND(OR($I$20="Filter",$I$20="Solid Rock"),INDEX(Inverse,MATCH(B21,TypeRow,0),MATCH($B$20,TypeCol,0))*IF($C$20="",1,INDEX(Inverse,MATCH(B21,TypeRow,0),MATCH($C$20,TypeCol,0)))*IF($D$20="",1,INDEX(Inverse,MATCH(B21,TypeRow,0),MATCH($D$20,TypeCol,0)))&gt;1),(INDEX(Inverse,MATCH(B21,TypeRow,0),MATCH($B$20,TypeCol,0))*IF($C$20="",1,INDEX(Inverse,MATCH(B21,TypeRow,0),MATCH($C$20,TypeCol,0)))*IF($D$20="",1,INDEX(Inverse,MATCH(B21,TypeRow,0),MATCH($D$20,TypeCol,0))))*0.75,INDEX(Inverse,MATCH(B21,TypeRow,0),MATCH($B$20,TypeCol,0))*IF($C$20="",1,INDEX(Inverse,MATCH(B21,TypeRow,0),MATCH($C$20,TypeCol,0)))*IF($D$20="",1,INDEX(Inverse,MATCH(B21,TypeRow,0),MATCH($D$20,TypeCol,0)))),IF(AND(OR($I$20="Filter",$I$20="Solid Rock"),(INDEX(Damage,MATCH(B21,TypeRow,0),MATCH($B$20,TypeCol,0))*IF($C$20="",1,INDEX(Damage,MATCH(B21,TypeRow,0),MATCH($C$20,TypeCol,0)))*IF($D$20="",1,(INDEX(Damage,MATCH(B21,TypeRow,0),MATCH($D$20,TypeCol,0))))&gt;1)),INDEX(Damage,MATCH(B21,TypeRow,0),MATCH($B$20,TypeCol,0))*IF($C$20="",1,INDEX(Damage,MATCH(B21,TypeRow,0),MATCH($C$20,TypeCol,0)))*IF($D$20="",1,INDEX(Damage,MATCH(B21,TypeRow,0),MATCH($D$20,TypeCol,0)))*0.75,INDEX(Damage,MATCH(B21,TypeRow,0),MATCH($B$20,TypeCol,0))*IF($C$20="",1,INDEX(Damage,MATCH(B21,TypeRow,0),MATCH($C$20,TypeCol,0)))*IF($D$20="",1,INDEX(Damage,MATCH(B21,TypeRow,0),MATCH($D$20,TypeCol,0))))))))</f>
        <v/>
      </c>
      <c r="C22" s="53" t="str">
        <f>IF($B$20="","",IF(OR(NOT($B$23=""),NOT($I$23="")),"ERROR!",IF(AND($I$20="Wonder Guard",IF($B$10="Yes",INDEX(Inverse,MATCH(C21,TypeRow,0),MATCH($B$20,TypeCol,0))*IF($C$20="",1,INDEX(Inverse,MATCH(C21,TypeRow,0),MATCH($C$20,TypeCol,0)))*IF($D$20="",1,INDEX(Inverse,MATCH(C21,TypeRow,0),MATCH($D$20,TypeCol,0))),INDEX(Damage,MATCH(C21,TypeRow,0),MATCH($B$20,TypeCol,0))*IF($C$20="",1,INDEX(Damage,MATCH(C21,TypeRow,0),MATCH($C$20,TypeCol,0)))*IF($D$20="",1,INDEX(Damage,MATCH(C21,TypeRow,0),MATCH($D$20,TypeCol,0))))&lt;=1),0,IF($B$10="Yes",IF(AND(OR($I$20="Filter",$I$20="Solid Rock"),INDEX(Inverse,MATCH(C21,TypeRow,0),MATCH($B$20,TypeCol,0))*IF($C$20="",1,INDEX(Inverse,MATCH(C21,TypeRow,0),MATCH($C$20,TypeCol,0)))*IF($D$20="",1,INDEX(Inverse,MATCH(C21,TypeRow,0),MATCH($D$20,TypeCol,0)))&gt;1),(INDEX(Inverse,MATCH(C21,TypeRow,0),MATCH($B$20,TypeCol,0))*IF($C$20="",1,INDEX(Inverse,MATCH(C21,TypeRow,0),MATCH($C$20,TypeCol,0)))*IF($D$20="",1,INDEX(Inverse,MATCH(C21,TypeRow,0),MATCH($D$20,TypeCol,0))))*0.75,INDEX(Inverse,MATCH(C21,TypeRow,0),MATCH($B$20,TypeCol,0))*IF($C$20="",1,INDEX(Inverse,MATCH(C21,TypeRow,0),MATCH($C$20,TypeCol,0)))*IF($D$20="",1,INDEX(Inverse,MATCH(C21,TypeRow,0),MATCH($D$20,TypeCol,0)))),IF(AND(OR($I$20="Filter",$I$20="Solid Rock"),(INDEX(Damage,MATCH(C21,TypeRow,0),MATCH($B$20,TypeCol,0))*IF($C$20="",1,INDEX(Damage,MATCH(C21,TypeRow,0),MATCH($C$20,TypeCol,0)))*IF($D$20="",1,(INDEX(Damage,MATCH(C21,TypeRow,0),MATCH($D$20,TypeCol,0))))&gt;1)),INDEX(Damage,MATCH(C21,TypeRow,0),MATCH($B$20,TypeCol,0))*IF($C$20="",1,INDEX(Damage,MATCH(C21,TypeRow,0),MATCH($C$20,TypeCol,0)))*IF($D$20="",1,INDEX(Damage,MATCH(C21,TypeRow,0),MATCH($D$20,TypeCol,0)))*0.75,INDEX(Damage,MATCH(C21,TypeRow,0),MATCH($B$20,TypeCol,0))*IF($C$20="",1,INDEX(Damage,MATCH(C21,TypeRow,0),MATCH($C$20,TypeCol,0)))*IF($D$20="",1,INDEX(Damage,MATCH(C21,TypeRow,0),MATCH($D$20,TypeCol,0))))))))</f>
        <v/>
      </c>
      <c r="D22" s="53" t="str">
        <f>IF($B$20="","",IF(OR(NOT($B$23=""),NOT($I$23="")),"ERROR!",IF(AND($I$20="Wonder Guard",IF($B$10="Yes",INDEX(Inverse,MATCH(D21,TypeRow,0),MATCH($B$20,TypeCol,0))*IF($C$20="",1,INDEX(Inverse,MATCH(D21,TypeRow,0),MATCH($C$20,TypeCol,0)))*IF($D$20="",1,INDEX(Inverse,MATCH(D21,TypeRow,0),MATCH($D$20,TypeCol,0))),INDEX(Damage,MATCH(D21,TypeRow,0),MATCH($B$20,TypeCol,0))*IF($C$20="",1,INDEX(Damage,MATCH(D21,TypeRow,0),MATCH($C$20,TypeCol,0)))*IF($D$20="",1,INDEX(Damage,MATCH(D21,TypeRow,0),MATCH($D$20,TypeCol,0))))&lt;=1),0,IF($B$10="Yes",IF(AND(OR($I$20="Filter",$I$20="Solid Rock"),INDEX(Inverse,MATCH(D21,TypeRow,0),MATCH($B$20,TypeCol,0))*IF($C$20="",1,INDEX(Inverse,MATCH(D21,TypeRow,0),MATCH($C$20,TypeCol,0)))*IF($D$20="",1,INDEX(Inverse,MATCH(D21,TypeRow,0),MATCH($D$20,TypeCol,0)))&gt;1),(INDEX(Inverse,MATCH(D21,TypeRow,0),MATCH($B$20,TypeCol,0))*IF($C$20="",1,INDEX(Inverse,MATCH(D21,TypeRow,0),MATCH($C$20,TypeCol,0)))*IF($D$20="",1,INDEX(Inverse,MATCH(D21,TypeRow,0),MATCH($D$20,TypeCol,0))))*0.75,INDEX(Inverse,MATCH(D21,TypeRow,0),MATCH($B$20,TypeCol,0))*IF($C$20="",1,INDEX(Inverse,MATCH(D21,TypeRow,0),MATCH($C$20,TypeCol,0)))*IF($D$20="",1,INDEX(Inverse,MATCH(D21,TypeRow,0),MATCH($D$20,TypeCol,0)))),IF(AND(OR($I$20="Filter",$I$20="Solid Rock"),(INDEX(Damage,MATCH(D21,TypeRow,0),MATCH($B$20,TypeCol,0))*IF($C$20="",1,INDEX(Damage,MATCH(D21,TypeRow,0),MATCH($C$20,TypeCol,0)))*IF($D$20="",1,(INDEX(Damage,MATCH(D21,TypeRow,0),MATCH($D$20,TypeCol,0))))&gt;1)),INDEX(Damage,MATCH(D21,TypeRow,0),MATCH($B$20,TypeCol,0))*IF($C$20="",1,INDEX(Damage,MATCH(D21,TypeRow,0),MATCH($C$20,TypeCol,0)))*IF($D$20="",1,INDEX(Damage,MATCH(D21,TypeRow,0),MATCH($D$20,TypeCol,0)))*0.75,INDEX(Damage,MATCH(D21,TypeRow,0),MATCH($B$20,TypeCol,0))*IF($C$20="",1,INDEX(Damage,MATCH(D21,TypeRow,0),MATCH($C$20,TypeCol,0)))*IF($D$20="",1,INDEX(Damage,MATCH(D21,TypeRow,0),MATCH($D$20,TypeCol,0))))))))</f>
        <v/>
      </c>
      <c r="E22" s="53" t="str">
        <f>IF($B$20="","",IF(OR(NOT($B$23=""),NOT($I$23="")),"ERROR!",IF(AND($I$20="Wonder Guard",IF($B$10="Yes",INDEX(Inverse,MATCH(E21,TypeRow,0),MATCH($B$20,TypeCol,0))*IF($C$20="",1,INDEX(Inverse,MATCH(E21,TypeRow,0),MATCH($C$20,TypeCol,0)))*IF($D$20="",1,INDEX(Inverse,MATCH(E21,TypeRow,0),MATCH($D$20,TypeCol,0))),INDEX(Damage,MATCH(E21,TypeRow,0),MATCH($B$20,TypeCol,0))*IF($C$20="",1,INDEX(Damage,MATCH(E21,TypeRow,0),MATCH($C$20,TypeCol,0)))*IF($D$20="",1,INDEX(Damage,MATCH(E21,TypeRow,0),MATCH($D$20,TypeCol,0))))&lt;=1),0,IF(OR($I$20="Lightningrod",$I$20="Motor Drive",$I$20="Volt Absorb"),0,IF($B$10="Yes",IF(AND(OR($I$20="Filter",$I$20="Solid Rock"),INDEX(Inverse,MATCH(E21,TypeRow,0),MATCH($B$20,TypeCol,0))*IF($C$20="",1,INDEX(Inverse,MATCH(E21,TypeRow,0),MATCH($C$20,TypeCol,0)))*IF($D$20="",1,INDEX(Inverse,MATCH(E21,TypeRow,0),MATCH($D$20,TypeCol,0)))&gt;1),(INDEX(Inverse,MATCH(E21,TypeRow,0),MATCH($B$20,TypeCol,0))*IF($C$20="",1,INDEX(Inverse,MATCH(E21,TypeRow,0),MATCH($C$20,TypeCol,0)))*IF($D$20="",1,INDEX(Inverse,MATCH(E21,TypeRow,0),MATCH($D$20,TypeCol,0))))*0.75,INDEX(Inverse,MATCH(E21,TypeRow,0),MATCH($B$20,TypeCol,0))*IF($C$20="",1,INDEX(Inverse,MATCH(E21,TypeRow,0),MATCH($C$20,TypeCol,0)))*IF($D$20="",1,INDEX(Inverse,MATCH(E21,TypeRow,0),MATCH($D$20,TypeCol,0)))),IF(AND(OR($I$20="Filter",$I$20="Solid Rock"),(INDEX(Damage,MATCH(E21,TypeRow,0),MATCH($B$20,TypeCol,0))*IF($C$20="",1,INDEX(Damage,MATCH(E21,TypeRow,0),MATCH($C$20,TypeCol,0)))*IF($D$20="",1,(INDEX(Damage,MATCH(E21,TypeRow,0),MATCH($D$20,TypeCol,0))))&gt;1)),INDEX(Damage,MATCH(E21,TypeRow,0),MATCH($B$20,TypeCol,0))*IF($C$20="",1,INDEX(Damage,MATCH(E21,TypeRow,0),MATCH($C$20,TypeCol,0)))*IF($D$20="",1,INDEX(Damage,MATCH(E21,TypeRow,0),MATCH($D$20,TypeCol,0)))*0.75,INDEX(Damage,MATCH(E21,TypeRow,0),MATCH($B$20,TypeCol,0))*IF($C$20="",1,INDEX(Damage,MATCH(E21,TypeRow,0),MATCH($C$20,TypeCol,0)))*IF($D$20="",1,INDEX(Damage,MATCH(E21,TypeRow,0),MATCH($D$20,TypeCol,0)))))))))</f>
        <v/>
      </c>
      <c r="F22" s="53" t="str">
        <f>IF($B$20="","",IF(OR(NOT($B$23=""),NOT($I$23="")),"ERROR!",IF(AND($I$20="Wonder Guard",IF($B$10="Yes",INDEX(Inverse,MATCH(F21,TypeRow,0),MATCH($B$20,TypeCol,0))*IF($C$20="",1,INDEX(Inverse,MATCH(F21,TypeRow,0),MATCH($C$20,TypeCol,0)))*IF($D$20="",1,INDEX(Inverse,MATCH(F21,TypeRow,0),MATCH($D$20,TypeCol,0))),INDEX(Damage,MATCH(F21,TypeRow,0),MATCH($B$20,TypeCol,0))*IF($C$20="",1,INDEX(Damage,MATCH(F21,TypeRow,0),MATCH($C$20,TypeCol,0)))*IF($D$20="",1,INDEX(Damage,MATCH(F21,TypeRow,0),MATCH($D$20,TypeCol,0))))&lt;=1),0,IF($B$10="Yes",IF(AND(OR($I$20="Filter",$I$20="Solid Rock"),INDEX(Inverse,MATCH(F21,TypeRow,0),MATCH($B$20,TypeCol,0))*IF($C$20="",1,INDEX(Inverse,MATCH(F21,TypeRow,0),MATCH($C$20,TypeCol,0)))*IF($D$20="",1,INDEX(Inverse,MATCH(F21,TypeRow,0),MATCH($D$20,TypeCol,0)))&gt;1),(INDEX(Inverse,MATCH(F21,TypeRow,0),MATCH($B$20,TypeCol,0))*IF($C$20="",1,INDEX(Inverse,MATCH(F21,TypeRow,0),MATCH($C$20,TypeCol,0)))*IF($D$20="",1,INDEX(Inverse,MATCH(F21,TypeRow,0),MATCH($D$20,TypeCol,0))))*0.75,INDEX(Inverse,MATCH(F21,TypeRow,0),MATCH($B$20,TypeCol,0))*IF($C$20="",1,INDEX(Inverse,MATCH(F21,TypeRow,0),MATCH($C$20,TypeCol,0)))*IF($D$20="",1,INDEX(Inverse,MATCH(F21,TypeRow,0),MATCH($D$20,TypeCol,0)))),IF(AND(OR($I$20="Filter",$I$20="Solid Rock"),(INDEX(Damage,MATCH(F21,TypeRow,0),MATCH($B$20,TypeCol,0))*IF($C$20="",1,INDEX(Damage,MATCH(F21,TypeRow,0),MATCH($C$20,TypeCol,0)))*IF($D$20="",1,(INDEX(Damage,MATCH(F21,TypeRow,0),MATCH($D$20,TypeCol,0))))&gt;1)),INDEX(Damage,MATCH(F21,TypeRow,0),MATCH($B$20,TypeCol,0))*IF($C$20="",1,INDEX(Damage,MATCH(F21,TypeRow,0),MATCH($C$20,TypeCol,0)))*IF($D$20="",1,INDEX(Damage,MATCH(F21,TypeRow,0),MATCH($D$20,TypeCol,0)))*0.75,INDEX(Damage,MATCH(F21,TypeRow,0),MATCH($B$20,TypeCol,0))*IF($C$20="",1,INDEX(Damage,MATCH(F21,TypeRow,0),MATCH($C$20,TypeCol,0)))*IF($D$20="",1,INDEX(Damage,MATCH(F21,TypeRow,0),MATCH($D$20,TypeCol,0))))))))</f>
        <v/>
      </c>
      <c r="G22" s="53" t="str">
        <f>IF($B$20="","",IF(OR(NOT($B$23=""),NOT($I$23="")),"ERROR!",IF(AND($I$20="Wonder Guard",IF($B$10="Yes",INDEX(Inverse,MATCH(G21,TypeRow,0),MATCH($B$20,TypeCol,0))*IF($C$20="",1,INDEX(Inverse,MATCH(G21,TypeRow,0),MATCH($C$20,TypeCol,0)))*IF($D$20="",1,INDEX(Inverse,MATCH(G21,TypeRow,0),MATCH($D$20,TypeCol,0))),INDEX(Damage,MATCH(G21,TypeRow,0),MATCH($B$20,TypeCol,0))*IF($C$20="",1,INDEX(Damage,MATCH(G21,TypeRow,0),MATCH($C$20,TypeCol,0)))*IF($D$20="",1,INDEX(Damage,MATCH(G21,TypeRow,0),MATCH($D$20,TypeCol,0))))&lt;=1),0,IF($B$10="Yes",IF(AND(OR($I$20="Filter",$I$20="Solid Rock"),INDEX(Inverse,MATCH(G21,TypeRow,0),MATCH($B$20,TypeCol,0))*IF($C$20="",1,INDEX(Inverse,MATCH(G21,TypeRow,0),MATCH($C$20,TypeCol,0)))*IF($D$20="",1,INDEX(Inverse,MATCH(G21,TypeRow,0),MATCH($D$20,TypeCol,0)))&gt;1),(INDEX(Inverse,MATCH(G21,TypeRow,0),MATCH($B$20,TypeCol,0))*IF($C$20="",1,INDEX(Inverse,MATCH(G21,TypeRow,0),MATCH($C$20,TypeCol,0)))*IF($D$20="",1,INDEX(Inverse,MATCH(G21,TypeRow,0),MATCH($D$20,TypeCol,0))))*0.75,INDEX(Inverse,MATCH(G21,TypeRow,0),MATCH($B$20,TypeCol,0))*IF($C$20="",1,INDEX(Inverse,MATCH(G21,TypeRow,0),MATCH($C$20,TypeCol,0)))*IF($D$20="",1,INDEX(Inverse,MATCH(G21,TypeRow,0),MATCH($D$20,TypeCol,0)))),IF(AND(OR($I$20="Filter",$I$20="Solid Rock"),(INDEX(Damage,MATCH(G21,TypeRow,0),MATCH($B$20,TypeCol,0))*IF($C$20="",1,INDEX(Damage,MATCH(G21,TypeRow,0),MATCH($C$20,TypeCol,0)))*IF($D$20="",1,(INDEX(Damage,MATCH(G21,TypeRow,0),MATCH($D$20,TypeCol,0))))&gt;1)),INDEX(Damage,MATCH(G21,TypeRow,0),MATCH($B$20,TypeCol,0))*IF($C$20="",1,INDEX(Damage,MATCH(G21,TypeRow,0),MATCH($C$20,TypeCol,0)))*IF($D$20="",1,INDEX(Damage,MATCH(G21,TypeRow,0),MATCH($D$20,TypeCol,0)))*0.75,INDEX(Damage,MATCH(G21,TypeRow,0),MATCH($B$20,TypeCol,0))*IF($C$20="",1,INDEX(Damage,MATCH(G21,TypeRow,0),MATCH($C$20,TypeCol,0)))*IF($D$20="",1,INDEX(Damage,MATCH(G21,TypeRow,0),MATCH($D$20,TypeCol,0))))))))</f>
        <v/>
      </c>
      <c r="H22" s="53" t="str">
        <f>IF($B$20="","",IF(OR(NOT($B$23=""),NOT($I$23="")),"ERROR!",IF(AND($I$20="Wonder Guard",IF($B$10="Yes",INDEX(Inverse,MATCH(H21,TypeRow,0),MATCH($B$20,TypeCol,0))*IF($C$20="",1,INDEX(Inverse,MATCH(H21,TypeRow,0),MATCH($C$20,TypeCol,0)))*IF($D$20="",1,INDEX(Inverse,MATCH(H21,TypeRow,0),MATCH($D$20,TypeCol,0))),INDEX(Damage,MATCH(H21,TypeRow,0),MATCH($B$20,TypeCol,0))*IF($C$20="",1,INDEX(Damage,MATCH(H21,TypeRow,0),MATCH($C$20,TypeCol,0)))*IF($D$20="",1,INDEX(Damage,MATCH(H21,TypeRow,0),MATCH($D$20,TypeCol,0))))&lt;=1),0,IF(AND(OR($I$20="Heatproof",$I$20="Thick Fat"),$B$10="Yes"),INDEX(Inverse,MATCH(H21,TypeRow,0),MATCH($B$20,TypeCol,0))*IF($C$20="",1,INDEX(Inverse,MATCH(H21,TypeRow,0),MATCH($C$20,TypeCol,0)))*IF($D$20="",1,INDEX(Inverse,MATCH(H21,TypeRow,0),MATCH($D$20,TypeCol,0)))*0.05,IF(AND(OR($I$20="Heatproof",$I$20="Thick Fat"),$B$10="No"),INDEX(Damage,MATCH(H21,TypeRow,0),MATCH($B$20,TypeCol,0))*IF($C$20="",1,INDEX(Damage,MATCH(H21,TypeRow,0),MATCH($C$20,TypeCol,0)))*IF($D$20="",1,INDEX(Damage,MATCH(H21,TypeRow,0),MATCH($D$20,TypeCol,0)))*0.05,IF($I$20="Flash Fire",0,IF($B$10="Yes",IF(AND(OR($I$20="Filter",$I$20="Solid Rock"),INDEX(Inverse,MATCH(H21,TypeRow,0),MATCH($B$20,TypeCol,0))*IF($C$20="",1,INDEX(Inverse,MATCH(H21,TypeRow,0),MATCH($C$20,TypeCol,0)))*IF($D$20="",1,INDEX(Inverse,MATCH(H21,TypeRow,0),MATCH($D$20,TypeCol,0)))&gt;1),(INDEX(Inverse,MATCH(H21,TypeRow,0),MATCH($B$20,TypeCol,0))*IF($C$20="",1,INDEX(Inverse,MATCH(H21,TypeRow,0),MATCH($C$20,TypeCol,0)))*IF($D$20="",1,INDEX(Inverse,MATCH(H21,TypeRow,0),MATCH($D$20,TypeCol,0))))*0.75,INDEX(Inverse,MATCH(H21,TypeRow,0),MATCH($B$20,TypeCol,0))*IF($C$20="",1,INDEX(Inverse,MATCH(H21,TypeRow,0),MATCH($C$20,TypeCol,0)))*IF($D$20="",1,INDEX(Inverse,MATCH(H21,TypeRow,0),MATCH($D$20,TypeCol,0)))),IF(AND(OR($I$20="Filter",$I$20="Solid Rock"),(INDEX(Damage,MATCH(H21,TypeRow,0),MATCH($B$20,TypeCol,0))*IF($C$20="",1,INDEX(Damage,MATCH(H21,TypeRow,0),MATCH($C$20,TypeCol,0)))*IF($D$20="",1,(INDEX(Damage,MATCH(H21,TypeRow,0),MATCH($D$20,TypeCol,0))))&gt;1)),INDEX(Damage,MATCH(H21,TypeRow,0),MATCH($B$20,TypeCol,0))*IF($C$20="",1,INDEX(Damage,MATCH(H21,TypeRow,0),MATCH($C$20,TypeCol,0)))*IF($D$20="",1,INDEX(Damage,MATCH(H21,TypeRow,0),MATCH($D$20,TypeCol,0)))*0.75,INDEX(Damage,MATCH(H21,TypeRow,0),MATCH($B$20,TypeCol,0))*IF($C$20="",1,INDEX(Damage,MATCH(H21,TypeRow,0),MATCH($C$20,TypeCol,0)))*IF($D$20="",1,INDEX(Damage,MATCH(H21,TypeRow,0),MATCH($D$20,TypeCol,0)))))))))))</f>
        <v/>
      </c>
      <c r="I22" s="53" t="str">
        <f>IF($B$20="","",IF(OR(NOT($B$23=""),NOT($I$23="")),"ERROR!",IF(AND($I$20="Wonder Guard",IF($B$10="Yes",INDEX(Inverse,MATCH(I21,TypeRow,0),MATCH($B$20,TypeCol,0))*IF($C$20="",1,INDEX(Inverse,MATCH(I21,TypeRow,0),MATCH($C$20,TypeCol,0)))*IF($D$20="",1,INDEX(Inverse,MATCH(I21,TypeRow,0),MATCH($D$20,TypeCol,0))),INDEX(Damage,MATCH(I21,TypeRow,0),MATCH($B$20,TypeCol,0))*IF($C$20="",1,INDEX(Damage,MATCH(I21,TypeRow,0),MATCH($C$20,TypeCol,0)))*IF($D$20="",1,INDEX(Damage,MATCH(I21,TypeRow,0),MATCH($D$20,TypeCol,0))))&lt;=1),0,IF($B$10="Yes",IF(AND(OR($I$20="Filter",$I$20="Solid Rock"),INDEX(Inverse,MATCH(I21,TypeRow,0),MATCH($B$20,TypeCol,0))*IF($C$20="",1,INDEX(Inverse,MATCH(I21,TypeRow,0),MATCH($C$20,TypeCol,0)))*IF($D$20="",1,INDEX(Inverse,MATCH(I21,TypeRow,0),MATCH($D$20,TypeCol,0)))&gt;1),(INDEX(Inverse,MATCH(I21,TypeRow,0),MATCH($B$20,TypeCol,0))*IF($C$20="",1,INDEX(Inverse,MATCH(I21,TypeRow,0),MATCH($C$20,TypeCol,0)))*IF($D$20="",1,INDEX(Inverse,MATCH(I21,TypeRow,0),MATCH($D$20,TypeCol,0))))*0.75,INDEX(Inverse,MATCH(I21,TypeRow,0),MATCH($B$20,TypeCol,0))*IF($C$20="",1,INDEX(Inverse,MATCH(I21,TypeRow,0),MATCH($C$20,TypeCol,0)))*IF($D$20="",1,INDEX(Inverse,MATCH(I21,TypeRow,0),MATCH($D$20,TypeCol,0)))),IF(AND(OR($I$20="Filter",$I$20="Solid Rock"),(INDEX(Damage,MATCH(I21,TypeRow,0),MATCH($B$20,TypeCol,0))*IF($C$20="",1,INDEX(Damage,MATCH(I21,TypeRow,0),MATCH($C$20,TypeCol,0)))*IF($D$20="",1,(INDEX(Damage,MATCH(I21,TypeRow,0),MATCH($D$20,TypeCol,0))))&gt;1)),INDEX(Damage,MATCH(I21,TypeRow,0),MATCH($B$20,TypeCol,0))*IF($C$20="",1,INDEX(Damage,MATCH(I21,TypeRow,0),MATCH($C$20,TypeCol,0)))*IF($D$20="",1,INDEX(Damage,MATCH(I21,TypeRow,0),MATCH($D$20,TypeCol,0)))*0.75,INDEX(Damage,MATCH(I21,TypeRow,0),MATCH($B$20,TypeCol,0))*IF($C$20="",1,INDEX(Damage,MATCH(I21,TypeRow,0),MATCH($C$20,TypeCol,0)))*IF($D$20="",1,INDEX(Damage,MATCH(I21,TypeRow,0),MATCH($D$20,TypeCol,0))))))))</f>
        <v/>
      </c>
      <c r="J22" s="53" t="str">
        <f>IF($B$20="","",IF(OR(NOT($B$23=""),NOT($I$23="")),"ERROR!",IF(AND($I$20="Wonder Guard",IF($B$10="Yes",INDEX(Inverse,MATCH(J21,TypeRow,0),MATCH($B$20,TypeCol,0))*IF($C$20="",1,INDEX(Inverse,MATCH(J21,TypeRow,0),MATCH($C$20,TypeCol,0)))*IF($D$20="",1,INDEX(Inverse,MATCH(J21,TypeRow,0),MATCH($D$20,TypeCol,0))),INDEX(Damage,MATCH(J21,TypeRow,0),MATCH($B$20,TypeCol,0))*IF($C$20="",1,INDEX(Damage,MATCH(J21,TypeRow,0),MATCH($C$20,TypeCol,0)))*IF($D$20="",1,INDEX(Damage,MATCH(J21,TypeRow,0),MATCH($D$20,TypeCol,0))))&lt;=1),0,IF($B$10="Yes",IF(AND(OR($I$20="Filter",$I$20="Solid Rock"),INDEX(Inverse,MATCH(J21,TypeRow,0),MATCH($B$20,TypeCol,0))*IF($C$20="",1,INDEX(Inverse,MATCH(J21,TypeRow,0),MATCH($C$20,TypeCol,0)))*IF($D$20="",1,INDEX(Inverse,MATCH(J21,TypeRow,0),MATCH($D$20,TypeCol,0)))&gt;1),(INDEX(Inverse,MATCH(J21,TypeRow,0),MATCH($B$20,TypeCol,0))*IF($C$20="",1,INDEX(Inverse,MATCH(J21,TypeRow,0),MATCH($C$20,TypeCol,0)))*IF($D$20="",1,INDEX(Inverse,MATCH(J21,TypeRow,0),MATCH($D$20,TypeCol,0))))*0.75,INDEX(Inverse,MATCH(J21,TypeRow,0),MATCH($B$20,TypeCol,0))*IF($C$20="",1,INDEX(Inverse,MATCH(J21,TypeRow,0),MATCH($C$20,TypeCol,0)))*IF($D$20="",1,INDEX(Inverse,MATCH(J21,TypeRow,0),MATCH($D$20,TypeCol,0)))),IF(AND(OR($I$20="Filter",$I$20="Solid Rock"),(INDEX(Damage,MATCH(J21,TypeRow,0),MATCH($B$20,TypeCol,0))*IF($C$20="",1,INDEX(Damage,MATCH(J21,TypeRow,0),MATCH($C$20,TypeCol,0)))*IF($D$20="",1,(INDEX(Damage,MATCH(J21,TypeRow,0),MATCH($D$20,TypeCol,0))))&gt;1)),INDEX(Damage,MATCH(J21,TypeRow,0),MATCH($B$20,TypeCol,0))*IF($C$20="",1,INDEX(Damage,MATCH(J21,TypeRow,0),MATCH($C$20,TypeCol,0)))*IF($D$20="",1,INDEX(Damage,MATCH(J21,TypeRow,0),MATCH($D$20,TypeCol,0)))*0.75,INDEX(Damage,MATCH(J21,TypeRow,0),MATCH($B$20,TypeCol,0))*IF($C$20="",1,INDEX(Damage,MATCH(J21,TypeRow,0),MATCH($C$20,TypeCol,0)))*IF($D$20="",1,INDEX(Damage,MATCH(J21,TypeRow,0),MATCH($D$20,TypeCol,0))))))))</f>
        <v/>
      </c>
      <c r="K22" s="53" t="str">
        <f>IF($B$20="","",IF(OR(NOT($B$23=""),NOT($I$23="")),"ERROR!",IF(AND($I$20="Wonder Guard",IF($B$10="Yes",INDEX(Inverse,MATCH(K21,TypeRow,0),MATCH($B$20,TypeCol,0))*IF($C$20="",1,INDEX(Inverse,MATCH(K21,TypeRow,0),MATCH($C$20,TypeCol,0)))*IF($D$20="",1,INDEX(Inverse,MATCH(K21,TypeRow,0),MATCH($D$20,TypeCol,0))),INDEX(Damage,MATCH(K21,TypeRow,0),MATCH($B$20,TypeCol,0))*IF($C$20="",1,INDEX(Damage,MATCH(K21,TypeRow,0),MATCH($C$20,TypeCol,0)))*IF($D$20="",1,INDEX(Damage,MATCH(K21,TypeRow,0),MATCH($D$20,TypeCol,0))))&lt;=1),0,IF($B$10="Yes",IF(AND(OR($I$20="Filter",$I$20="Solid Rock"),INDEX(Inverse,MATCH(K21,TypeRow,0),MATCH($B$20,TypeCol,0))*IF($C$20="",1,INDEX(Inverse,MATCH(K21,TypeRow,0),MATCH($C$20,TypeCol,0)))*IF($D$20="",1,INDEX(Inverse,MATCH(K21,TypeRow,0),MATCH($D$20,TypeCol,0)))&gt;1),(INDEX(Inverse,MATCH(K21,TypeRow,0),MATCH($B$20,TypeCol,0))*IF($C$20="",1,INDEX(Inverse,MATCH(K21,TypeRow,0),MATCH($C$20,TypeCol,0)))*IF($D$20="",1,INDEX(Inverse,MATCH(K21,TypeRow,0),MATCH($D$20,TypeCol,0))))*0.75,INDEX(Inverse,MATCH(K21,TypeRow,0),MATCH($B$20,TypeCol,0))*IF($C$20="",1,INDEX(Inverse,MATCH(K21,TypeRow,0),MATCH($C$20,TypeCol,0)))*IF($D$20="",1,INDEX(Inverse,MATCH(K21,TypeRow,0),MATCH($D$20,TypeCol,0)))),IF(AND(OR($I$20="Filter",$I$20="Solid Rock"),(INDEX(Damage,MATCH(K21,TypeRow,0),MATCH($B$20,TypeCol,0))*IF($C$20="",1,INDEX(Damage,MATCH(K21,TypeRow,0),MATCH($C$20,TypeCol,0)))*IF($D$20="",1,(INDEX(Damage,MATCH(K21,TypeRow,0),MATCH($D$20,TypeCol,0))))&gt;1)),INDEX(Damage,MATCH(K21,TypeRow,0),MATCH($B$20,TypeCol,0))*IF($C$20="",1,INDEX(Damage,MATCH(K21,TypeRow,0),MATCH($C$20,TypeCol,0)))*IF($D$20="",1,INDEX(Damage,MATCH(K21,TypeRow,0),MATCH($D$20,TypeCol,0)))*0.75,INDEX(Damage,MATCH(K21,TypeRow,0),MATCH($B$20,TypeCol,0))*IF($C$20="",1,INDEX(Damage,MATCH(K21,TypeRow,0),MATCH($C$20,TypeCol,0)))*IF($D$20="",1,INDEX(Damage,MATCH(K21,TypeRow,0),MATCH($D$20,TypeCol,0))))))))</f>
        <v/>
      </c>
      <c r="L22" s="53" t="str">
        <f>IF($B$20="","",IF(OR(NOT($B$23=""),NOT($I$23="")),"ERROR!",IF(AND($I$20="Wonder Guard",IF($B$10="Yes",INDEX(Inverse,MATCH(L21,TypeRow,0),MATCH($B$20,TypeCol,0))*IF($C$20="",1,INDEX(Inverse,MATCH(L21,TypeRow,0),MATCH($C$20,TypeCol,0)))*IF($D$20="",1,INDEX(Inverse,MATCH(L21,TypeRow,0),MATCH($D$20,TypeCol,0))),INDEX(Damage,MATCH(L21,TypeRow,0),MATCH($B$20,TypeCol,0))*IF($C$20="",1,INDEX(Damage,MATCH(L21,TypeRow,0),MATCH($C$20,TypeCol,0)))*IF($D$20="",1,INDEX(Damage,MATCH(L21,TypeRow,0),MATCH($D$20,TypeCol,0))))&lt;=1),0,IF($I$20="Levitate",0,IF($B$10="Yes",IF(AND(OR($I$20="Filter",$I$20="Solid Rock"),INDEX(Inverse,MATCH(L21,TypeRow,0),MATCH($B$20,TypeCol,0))*IF($C$20="",1,INDEX(Inverse,MATCH(L21,TypeRow,0),MATCH($C$20,TypeCol,0)))*IF($D$20="",1,INDEX(Inverse,MATCH(L21,TypeRow,0),MATCH($D$20,TypeCol,0)))&gt;1),(INDEX(Inverse,MATCH(L21,TypeRow,0),MATCH($B$20,TypeCol,0))*IF($C$20="",1,INDEX(Inverse,MATCH(L21,TypeRow,0),MATCH($C$20,TypeCol,0)))*IF($D$20="",1,INDEX(Inverse,MATCH(L21,TypeRow,0),MATCH($D$20,TypeCol,0))))*0.75,INDEX(Inverse,MATCH(L21,TypeRow,0),MATCH($B$20,TypeCol,0))*IF($C$20="",1,INDEX(Inverse,MATCH(L21,TypeRow,0),MATCH($C$20,TypeCol,0)))*IF($D$20="",1,INDEX(Inverse,MATCH(L21,TypeRow,0),MATCH($D$20,TypeCol,0)))),IF(AND(OR($I$20="Filter",$I$20="Solid Rock"),(INDEX(Damage,MATCH(L21,TypeRow,0),MATCH($B$20,TypeCol,0))*IF($C$20="",1,INDEX(Damage,MATCH(L21,TypeRow,0),MATCH($C$20,TypeCol,0)))*IF($D$20="",1,(INDEX(Damage,MATCH(L21,TypeRow,0),MATCH($D$20,TypeCol,0))))&gt;1)),INDEX(Damage,MATCH(L21,TypeRow,0),MATCH($B$20,TypeCol,0))*IF($C$20="",1,INDEX(Damage,MATCH(L21,TypeRow,0),MATCH($C$20,TypeCol,0)))*IF($D$20="",1,INDEX(Damage,MATCH(L21,TypeRow,0),MATCH($D$20,TypeCol,0)))*0.75,INDEX(Damage,MATCH(L21,TypeRow,0),MATCH($B$20,TypeCol,0))*IF($C$20="",1,INDEX(Damage,MATCH(L21,TypeRow,0),MATCH($C$20,TypeCol,0)))*IF($D$20="",1,INDEX(Damage,MATCH(L21,TypeRow,0),MATCH($D$20,TypeCol,0)))))))))</f>
        <v/>
      </c>
      <c r="M22" s="53" t="str">
        <f>IF($B$20="","",IF(OR(NOT($B$23=""),NOT($I$23="")),"ERROR!",IF(AND($I$20="Wonder Guard",IF($B$10="Yes",INDEX(Inverse,MATCH(M21,TypeRow,0),MATCH($B$20,TypeCol,0))*IF($C$20="",1,INDEX(Inverse,MATCH(M21,TypeRow,0),MATCH($C$20,TypeCol,0)))*IF($D$20="",1,INDEX(Inverse,MATCH(M21,TypeRow,0),MATCH($D$20,TypeCol,0))),INDEX(Damage,MATCH(M21,TypeRow,0),MATCH($B$20,TypeCol,0))*IF($C$20="",1,INDEX(Damage,MATCH(M21,TypeRow,0),MATCH($C$20,TypeCol,0)))*IF($D$20="",1,INDEX(Damage,MATCH(M21,TypeRow,0),MATCH($D$20,TypeCol,0))))&lt;=1),0,IF(AND($I$20="Thick Fat",$B$10="Yes"),INDEX(Inverse,MATCH(M21,TypeRow,0),MATCH($B$20,TypeCol,0))*IF($C$20="",1,INDEX(Inverse,MATCH(M21,TypeRow,0),MATCH($C$20,TypeCol,0)))*IF($D$20="",1,INDEX(Inverse,MATCH(M21,TypeRow,0),MATCH($D$20,TypeCol,0)))*0.05,IF(AND($I$20="Thick Fat",$B$10="No"),INDEX(Damage,MATCH(M21,TypeRow,0),MATCH($B$20,TypeCol,0))*IF($C$20="",1,INDEX(Damage,MATCH(M21,TypeRow,0),MATCH($C$20,TypeCol,0)))*IF($D$20="",1,INDEX(Damage,MATCH(M21,TypeRow,0),MATCH($D$20,TypeCol,0)))*0.05,IF($B$10="Yes",IF(AND(OR($I$20="Filter",$I$20="Solid Rock"),INDEX(Inverse,MATCH(M21,TypeRow,0),MATCH($B$20,TypeCol,0))*IF($C$20="",1,INDEX(Inverse,MATCH(M21,TypeRow,0),MATCH($C$20,TypeCol,0)))*IF($D$20="",1,INDEX(Inverse,MATCH(M21,TypeRow,0),MATCH($D$20,TypeCol,0)))&gt;1),(INDEX(Inverse,MATCH(M21,TypeRow,0),MATCH($B$20,TypeCol,0))*IF($C$20="",1,INDEX(Inverse,MATCH(M21,TypeRow,0),MATCH($C$20,TypeCol,0)))*IF($D$20="",1,INDEX(Inverse,MATCH(M21,TypeRow,0),MATCH($D$20,TypeCol,0))))*0.75,INDEX(Inverse,MATCH(M21,TypeRow,0),MATCH($B$20,TypeCol,0))*IF($C$20="",1,INDEX(Inverse,MATCH(M21,TypeRow,0),MATCH($C$20,TypeCol,0)))*IF($D$20="",1,INDEX(Inverse,MATCH(M21,TypeRow,0),MATCH($D$20,TypeCol,0)))),IF(AND(OR($I$20="Filter",$I$20="Solid Rock"),(INDEX(Damage,MATCH(M21,TypeRow,0),MATCH($B$20,TypeCol,0))*IF($C$20="",1,INDEX(Damage,MATCH(M21,TypeRow,0),MATCH($C$20,TypeCol,0)))*IF($D$20="",1,(INDEX(Damage,MATCH(M21,TypeRow,0),MATCH($D$20,TypeCol,0))))&gt;1)),INDEX(Damage,MATCH(M21,TypeRow,0),MATCH($B$20,TypeCol,0))*IF($C$20="",1,INDEX(Damage,MATCH(M21,TypeRow,0),MATCH($C$20,TypeCol,0)))*IF($D$20="",1,INDEX(Damage,MATCH(M21,TypeRow,0),MATCH($D$20,TypeCol,0)))*0.75,INDEX(Damage,MATCH(M21,TypeRow,0),MATCH($B$20,TypeCol,0))*IF($C$20="",1,INDEX(Damage,MATCH(M21,TypeRow,0),MATCH($C$20,TypeCol,0)))*IF($D$20="",1,INDEX(Damage,MATCH(M21,TypeRow,0),MATCH($D$20,TypeCol,0))))))))))</f>
        <v/>
      </c>
      <c r="N22" s="53" t="str">
        <f t="shared" ref="N22:S22" si="1">IF($B$20="","",IF(OR(NOT($B$23=""),NOT($I$23="")),"ERROR!",IF(AND($I$20="Wonder Guard",IF($B$10="Yes",INDEX(Inverse,MATCH(N21,TypeRow,0),MATCH($B$20,TypeCol,0))*IF($C$20="",1,INDEX(Inverse,MATCH(N21,TypeRow,0),MATCH($C$20,TypeCol,0)))*IF($D$20="",1,INDEX(Inverse,MATCH(N21,TypeRow,0),MATCH($D$20,TypeCol,0))),INDEX(Damage,MATCH(N21,TypeRow,0),MATCH($B$20,TypeCol,0))*IF($C$20="",1,INDEX(Damage,MATCH(N21,TypeRow,0),MATCH($C$20,TypeCol,0)))*IF($D$20="",1,INDEX(Damage,MATCH(N21,TypeRow,0),MATCH($D$20,TypeCol,0))))&lt;=1),0,IF($B$10="Yes",IF(AND(OR($I$20="Filter",$I$20="Solid Rock"),INDEX(Inverse,MATCH(N21,TypeRow,0),MATCH($B$20,TypeCol,0))*IF($C$20="",1,INDEX(Inverse,MATCH(N21,TypeRow,0),MATCH($C$20,TypeCol,0)))*IF($D$20="",1,INDEX(Inverse,MATCH(N21,TypeRow,0),MATCH($D$20,TypeCol,0)))&gt;1),(INDEX(Inverse,MATCH(N21,TypeRow,0),MATCH($B$20,TypeCol,0))*IF($C$20="",1,INDEX(Inverse,MATCH(N21,TypeRow,0),MATCH($C$20,TypeCol,0)))*IF($D$20="",1,INDEX(Inverse,MATCH(N21,TypeRow,0),MATCH($D$20,TypeCol,0))))*0.75,INDEX(Inverse,MATCH(N21,TypeRow,0),MATCH($B$20,TypeCol,0))*IF($C$20="",1,INDEX(Inverse,MATCH(N21,TypeRow,0),MATCH($C$20,TypeCol,0)))*IF($D$20="",1,INDEX(Inverse,MATCH(N21,TypeRow,0),MATCH($D$20,TypeCol,0)))),IF(AND(OR($I$20="Filter",$I$20="Solid Rock"),(INDEX(Damage,MATCH(N21,TypeRow,0),MATCH($B$20,TypeCol,0))*IF($C$20="",1,INDEX(Damage,MATCH(N21,TypeRow,0),MATCH($C$20,TypeCol,0)))*IF($D$20="",1,(INDEX(Damage,MATCH(N21,TypeRow,0),MATCH($D$20,TypeCol,0))))&gt;1)),INDEX(Damage,MATCH(N21,TypeRow,0),MATCH($B$20,TypeCol,0))*IF($C$20="",1,INDEX(Damage,MATCH(N21,TypeRow,0),MATCH($C$20,TypeCol,0)))*IF($D$20="",1,INDEX(Damage,MATCH(N21,TypeRow,0),MATCH($D$20,TypeCol,0)))*0.75,INDEX(Damage,MATCH(N21,TypeRow,0),MATCH($B$20,TypeCol,0))*IF($C$20="",1,INDEX(Damage,MATCH(N21,TypeRow,0),MATCH($C$20,TypeCol,0)))*IF($D$20="",1,INDEX(Damage,MATCH(N21,TypeRow,0),MATCH($D$20,TypeCol,0))))))))</f>
        <v/>
      </c>
      <c r="O22" s="53" t="str">
        <f t="shared" si="1"/>
        <v/>
      </c>
      <c r="P22" s="53" t="str">
        <f t="shared" si="1"/>
        <v/>
      </c>
      <c r="Q22" s="53" t="str">
        <f t="shared" si="1"/>
        <v/>
      </c>
      <c r="R22" s="53" t="str">
        <f t="shared" si="1"/>
        <v/>
      </c>
      <c r="S22" s="53" t="str">
        <f t="shared" si="1"/>
        <v/>
      </c>
      <c r="T22" s="54" t="str">
        <f>IF($B$20="","",IF(OR(NOT($B$23=""),NOT($I$23="")),"ERROR!",IF(AND($I$20="Wonder Guard",IF($B$10="Yes",INDEX(Inverse,MATCH(T21,TypeRow,0),MATCH($B$20,TypeCol,0))*IF($C$20="",1,INDEX(Inverse,MATCH(T21,TypeRow,0),MATCH($C$20,TypeCol,0)))*IF($D$20="",1,INDEX(Inverse,MATCH(T21,TypeRow,0),MATCH($D$20,TypeCol,0))),INDEX(Damage,MATCH(T21,TypeRow,0),MATCH($B$20,TypeCol,0))*IF($C$20="",1,INDEX(Damage,MATCH(T21,TypeRow,0),MATCH($C$20,TypeCol,0)))*IF($D$20="",1,INDEX(Damage,MATCH(T21,TypeRow,0),MATCH($D$20,TypeCol,0))))&lt;=1),0,IF(OR($I$20="Storm Drain",$I$20="Water Absorb"),0,IF($B$10="Yes",IF(AND(OR($I$20="Filter",$I$20="Solid Rock"),INDEX(Inverse,MATCH(T21,TypeRow,0),MATCH($B$20,TypeCol,0))*IF($C$20="",1,INDEX(Inverse,MATCH(T21,TypeRow,0),MATCH($C$20,TypeCol,0)))*IF($D$20="",1,INDEX(Inverse,MATCH(T21,TypeRow,0),MATCH($D$20,TypeCol,0)))&gt;1),(INDEX(Inverse,MATCH(T21,TypeRow,0),MATCH($B$20,TypeCol,0))*IF($C$20="",1,INDEX(Inverse,MATCH(T21,TypeRow,0),MATCH($C$20,TypeCol,0)))*IF($D$20="",1,INDEX(Inverse,MATCH(T21,TypeRow,0),MATCH($D$20,TypeCol,0))))*0.75,INDEX(Inverse,MATCH(T21,TypeRow,0),MATCH($B$20,TypeCol,0))*IF($C$20="",1,INDEX(Inverse,MATCH(T21,TypeRow,0),MATCH($C$20,TypeCol,0)))*IF($D$20="",1,INDEX(Inverse,MATCH(T21,TypeRow,0),MATCH($D$20,TypeCol,0)))),IF(AND(OR($I$20="Filter",$I$20="Solid Rock"),(INDEX(Damage,MATCH(T21,TypeRow,0),MATCH($B$20,TypeCol,0))*IF($C$20="",1,INDEX(Damage,MATCH(T21,TypeRow,0),MATCH($C$20,TypeCol,0)))*IF($D$20="",1,(INDEX(Damage,MATCH(T21,TypeRow,0),MATCH($D$20,TypeCol,0))))&gt;1)),INDEX(Damage,MATCH(T21,TypeRow,0),MATCH($B$20,TypeCol,0))*IF($C$20="",1,INDEX(Damage,MATCH(T21,TypeRow,0),MATCH($C$20,TypeCol,0)))*IF($D$20="",1,INDEX(Damage,MATCH(T21,TypeRow,0),MATCH($D$20,TypeCol,0)))*0.75,INDEX(Damage,MATCH(T21,TypeRow,0),MATCH($B$20,TypeCol,0))*IF($C$20="",1,INDEX(Damage,MATCH(T21,TypeRow,0),MATCH($C$20,TypeCol,0)))*IF($D$20="",1,INDEX(Damage,MATCH(T21,TypeRow,0),MATCH($D$20,TypeCol,0)))))))))</f>
        <v/>
      </c>
    </row>
    <row r="23" spans="1:23" ht="15" customHeight="1" x14ac:dyDescent="0.35">
      <c r="A23" s="62" t="s">
        <v>107</v>
      </c>
      <c r="B23" s="61" t="str">
        <f>IF(NOT(C23=""),"ERROR A:","")</f>
        <v/>
      </c>
      <c r="C23" s="64" t="str">
        <f>IF(OR(AND(NOT(B20=""),NOT(C20=""),B20=C20),AND(NOT(B20=""),NOT(D20=""),B20=D20),AND(NOT(C20=""),NOT(D20=""),C20=D20)),"POKEMON CANNOT HAVE TWO OR MORE OF SAME TYPE!","")</f>
        <v/>
      </c>
      <c r="D23" s="64"/>
      <c r="E23" s="64"/>
      <c r="F23" s="64"/>
      <c r="G23" s="64"/>
      <c r="H23" s="64"/>
      <c r="I23" s="65" t="str">
        <f>IF(NOT(M23=""),"ERROR B:","")</f>
        <v/>
      </c>
      <c r="J23" s="65"/>
      <c r="K23" s="65"/>
      <c r="L23" s="65"/>
      <c r="M23" s="64" t="str">
        <f>IF(AND(NOT(D20=""),NOT(I20="")),"POKEMON CANNOT HAVE MORE THAN ONE ABILITY!","")</f>
        <v/>
      </c>
      <c r="N23" s="64"/>
      <c r="O23" s="64"/>
      <c r="P23" s="64"/>
      <c r="Q23" s="64"/>
      <c r="R23" s="64"/>
      <c r="S23" s="64"/>
      <c r="T23" s="64"/>
    </row>
    <row r="24" spans="1:23" x14ac:dyDescent="0.35">
      <c r="L24" s="20"/>
    </row>
    <row r="25" spans="1:23" x14ac:dyDescent="0.35">
      <c r="A25" s="84" t="s">
        <v>112</v>
      </c>
      <c r="B25" s="50" t="s">
        <v>85</v>
      </c>
      <c r="C25" s="51" t="s">
        <v>86</v>
      </c>
      <c r="D25" s="29" t="s">
        <v>87</v>
      </c>
      <c r="E25" s="77" t="s">
        <v>88</v>
      </c>
      <c r="F25" s="77"/>
      <c r="G25" s="77"/>
      <c r="H25" s="78"/>
      <c r="I25" s="79" t="s">
        <v>89</v>
      </c>
      <c r="J25" s="73"/>
      <c r="K25" s="73"/>
      <c r="L25" s="73"/>
      <c r="M25" s="73" t="s">
        <v>65</v>
      </c>
      <c r="N25" s="73"/>
      <c r="O25" s="73"/>
      <c r="P25" s="73"/>
      <c r="Q25" s="73"/>
      <c r="R25" s="73"/>
      <c r="S25" s="73"/>
      <c r="T25" s="74"/>
    </row>
    <row r="26" spans="1:23" x14ac:dyDescent="0.35">
      <c r="A26" s="84"/>
      <c r="B26" s="55"/>
      <c r="C26" s="56"/>
      <c r="D26" s="30"/>
      <c r="E26" s="80" t="str">
        <f>IF(D26="","",VLOOKUP(D26,TypeAbilities,2))</f>
        <v/>
      </c>
      <c r="F26" s="80"/>
      <c r="G26" s="80"/>
      <c r="H26" s="81"/>
      <c r="I26" s="82"/>
      <c r="J26" s="83"/>
      <c r="K26" s="83"/>
      <c r="L26" s="83"/>
      <c r="M26" s="75" t="str">
        <f>IF(I26="","",VLOOKUP(I26,'Matchup-Affecting Abilities'!$A$6:$B$17,2))</f>
        <v/>
      </c>
      <c r="N26" s="75"/>
      <c r="O26" s="75"/>
      <c r="P26" s="75"/>
      <c r="Q26" s="75"/>
      <c r="R26" s="75"/>
      <c r="S26" s="75"/>
      <c r="T26" s="76"/>
    </row>
    <row r="27" spans="1:23" x14ac:dyDescent="0.35">
      <c r="A27" s="70" t="s">
        <v>90</v>
      </c>
      <c r="B27" s="31" t="s">
        <v>2</v>
      </c>
      <c r="C27" s="32" t="s">
        <v>3</v>
      </c>
      <c r="D27" s="33" t="s">
        <v>4</v>
      </c>
      <c r="E27" s="34" t="s">
        <v>5</v>
      </c>
      <c r="F27" s="35" t="s">
        <v>6</v>
      </c>
      <c r="G27" s="36" t="s">
        <v>7</v>
      </c>
      <c r="H27" s="37" t="s">
        <v>8</v>
      </c>
      <c r="I27" s="38" t="s">
        <v>9</v>
      </c>
      <c r="J27" s="39" t="s">
        <v>10</v>
      </c>
      <c r="K27" s="40" t="s">
        <v>11</v>
      </c>
      <c r="L27" s="41" t="s">
        <v>12</v>
      </c>
      <c r="M27" s="42" t="s">
        <v>13</v>
      </c>
      <c r="N27" s="43" t="s">
        <v>14</v>
      </c>
      <c r="O27" s="44" t="s">
        <v>15</v>
      </c>
      <c r="P27" s="45" t="s">
        <v>16</v>
      </c>
      <c r="Q27" s="46" t="s">
        <v>17</v>
      </c>
      <c r="R27" s="47" t="s">
        <v>18</v>
      </c>
      <c r="S27" s="48" t="s">
        <v>19</v>
      </c>
      <c r="T27" s="49" t="s">
        <v>20</v>
      </c>
    </row>
    <row r="28" spans="1:23" x14ac:dyDescent="0.35">
      <c r="A28" s="71"/>
      <c r="B28" s="52" t="str">
        <f>IF($B$26="","",IF(OR(NOT($B$29=""),NOT($I$29="")),"ERROR!",IF(AND($I$26="Wonder Guard",IF($B$10="Yes",INDEX(Inverse,MATCH(B27,TypeRow,0),MATCH($B$26,TypeCol,0))*IF($C$26="",1,INDEX(Inverse,MATCH(B27,TypeRow,0),MATCH($C$26,TypeCol,0)))*IF($D$26="",1,INDEX(Inverse,MATCH(B27,TypeRow,0),MATCH($D$26,TypeCol,0))),INDEX(Damage,MATCH(B27,TypeRow,0),MATCH($B$26,TypeCol,0))*IF($C$26="",1,INDEX(Damage,MATCH(B27,TypeRow,0),MATCH($C$26,TypeCol,0)))*IF($D$26="",1,INDEX(Damage,MATCH(B27,TypeRow,0),MATCH($D$26,TypeCol,0))))&lt;=1),0,IF($B$10="Yes",IF(AND(OR($I$26="Filter",$I$26="Solid Rock"),INDEX(Inverse,MATCH(B27,TypeRow,0),MATCH($B$26,TypeCol,0))*IF($C$26="",1,INDEX(Inverse,MATCH(B27,TypeRow,0),MATCH($C$26,TypeCol,0)))*IF($D$26="",1,INDEX(Inverse,MATCH(B27,TypeRow,0),MATCH($D$26,TypeCol,0)))&gt;1),(INDEX(Inverse,MATCH(B27,TypeRow,0),MATCH($B$26,TypeCol,0))*IF($C$26="",1,INDEX(Inverse,MATCH(B27,TypeRow,0),MATCH($C$26,TypeCol,0)))*IF($D$26="",1,INDEX(Inverse,MATCH(B27,TypeRow,0),MATCH($D$26,TypeCol,0))))*0.75,INDEX(Inverse,MATCH(B27,TypeRow,0),MATCH($B$26,TypeCol,0))*IF($C$26="",1,INDEX(Inverse,MATCH(B27,TypeRow,0),MATCH($C$26,TypeCol,0)))*IF($D$26="",1,INDEX(Inverse,MATCH(B27,TypeRow,0),MATCH($D$26,TypeCol,0)))),IF(AND(OR($I$26="Filter",$I$26="Solid Rock"),(INDEX(Damage,MATCH(B27,TypeRow,0),MATCH($B$26,TypeCol,0))*IF($C$26="",1,INDEX(Damage,MATCH(B27,TypeRow,0),MATCH($C$26,TypeCol,0)))*IF($D$26="",1,(INDEX(Damage,MATCH(B27,TypeRow,0),MATCH($D$26,TypeCol,0))))&gt;1)),INDEX(Damage,MATCH(B27,TypeRow,0),MATCH($B$26,TypeCol,0))*IF($C$26="",1,INDEX(Damage,MATCH(B27,TypeRow,0),MATCH($C$26,TypeCol,0)))*IF($D$26="",1,INDEX(Damage,MATCH(B27,TypeRow,0),MATCH($D$26,TypeCol,0)))*0.75,INDEX(Damage,MATCH(B27,TypeRow,0),MATCH($B$26,TypeCol,0))*IF($C$26="",1,INDEX(Damage,MATCH(B27,TypeRow,0),MATCH($C$26,TypeCol,0)))*IF($D$26="",1,INDEX(Damage,MATCH(B27,TypeRow,0),MATCH($D$26,TypeCol,0))))))))</f>
        <v/>
      </c>
      <c r="C28" s="53" t="str">
        <f>IF($B$26="","",IF(OR(NOT($B$29=""),NOT($I$29="")),"ERROR!",IF(AND($I$26="Wonder Guard",IF($B$10="Yes",INDEX(Inverse,MATCH(C27,TypeRow,0),MATCH($B$26,TypeCol,0))*IF($C$26="",1,INDEX(Inverse,MATCH(C27,TypeRow,0),MATCH($C$26,TypeCol,0)))*IF($D$26="",1,INDEX(Inverse,MATCH(C27,TypeRow,0),MATCH($D$26,TypeCol,0))),INDEX(Damage,MATCH(C27,TypeRow,0),MATCH($B$26,TypeCol,0))*IF($C$26="",1,INDEX(Damage,MATCH(C27,TypeRow,0),MATCH($C$26,TypeCol,0)))*IF($D$26="",1,INDEX(Damage,MATCH(C27,TypeRow,0),MATCH($D$26,TypeCol,0))))&lt;=1),0,IF($B$10="Yes",IF(AND(OR($I$26="Filter",$I$26="Solid Rock"),INDEX(Inverse,MATCH(C27,TypeRow,0),MATCH($B$26,TypeCol,0))*IF($C$26="",1,INDEX(Inverse,MATCH(C27,TypeRow,0),MATCH($C$26,TypeCol,0)))*IF($D$26="",1,INDEX(Inverse,MATCH(C27,TypeRow,0),MATCH($D$26,TypeCol,0)))&gt;1),(INDEX(Inverse,MATCH(C27,TypeRow,0),MATCH($B$26,TypeCol,0))*IF($C$26="",1,INDEX(Inverse,MATCH(C27,TypeRow,0),MATCH($C$26,TypeCol,0)))*IF($D$26="",1,INDEX(Inverse,MATCH(C27,TypeRow,0),MATCH($D$26,TypeCol,0))))*0.75,INDEX(Inverse,MATCH(C27,TypeRow,0),MATCH($B$26,TypeCol,0))*IF($C$26="",1,INDEX(Inverse,MATCH(C27,TypeRow,0),MATCH($C$26,TypeCol,0)))*IF($D$26="",1,INDEX(Inverse,MATCH(C27,TypeRow,0),MATCH($D$26,TypeCol,0)))),IF(AND(OR($I$26="Filter",$I$26="Solid Rock"),(INDEX(Damage,MATCH(C27,TypeRow,0),MATCH($B$26,TypeCol,0))*IF($C$26="",1,INDEX(Damage,MATCH(C27,TypeRow,0),MATCH($C$26,TypeCol,0)))*IF($D$26="",1,(INDEX(Damage,MATCH(C27,TypeRow,0),MATCH($D$26,TypeCol,0))))&gt;1)),INDEX(Damage,MATCH(C27,TypeRow,0),MATCH($B$26,TypeCol,0))*IF($C$26="",1,INDEX(Damage,MATCH(C27,TypeRow,0),MATCH($C$26,TypeCol,0)))*IF($D$26="",1,INDEX(Damage,MATCH(C27,TypeRow,0),MATCH($D$26,TypeCol,0)))*0.75,INDEX(Damage,MATCH(C27,TypeRow,0),MATCH($B$26,TypeCol,0))*IF($C$26="",1,INDEX(Damage,MATCH(C27,TypeRow,0),MATCH($C$26,TypeCol,0)))*IF($D$26="",1,INDEX(Damage,MATCH(C27,TypeRow,0),MATCH($D$26,TypeCol,0))))))))</f>
        <v/>
      </c>
      <c r="D28" s="53" t="str">
        <f>IF($B$26="","",IF(OR(NOT($B$29=""),NOT($I$29="")),"ERROR!",IF(AND($I$26="Wonder Guard",IF($B$10="Yes",INDEX(Inverse,MATCH(D27,TypeRow,0),MATCH($B$26,TypeCol,0))*IF($C$26="",1,INDEX(Inverse,MATCH(D27,TypeRow,0),MATCH($C$26,TypeCol,0)))*IF($D$26="",1,INDEX(Inverse,MATCH(D27,TypeRow,0),MATCH($D$26,TypeCol,0))),INDEX(Damage,MATCH(D27,TypeRow,0),MATCH($B$26,TypeCol,0))*IF($C$26="",1,INDEX(Damage,MATCH(D27,TypeRow,0),MATCH($C$26,TypeCol,0)))*IF($D$26="",1,INDEX(Damage,MATCH(D27,TypeRow,0),MATCH($D$26,TypeCol,0))))&lt;=1),0,IF($B$10="Yes",IF(AND(OR($I$26="Filter",$I$26="Solid Rock"),INDEX(Inverse,MATCH(D27,TypeRow,0),MATCH($B$26,TypeCol,0))*IF($C$26="",1,INDEX(Inverse,MATCH(D27,TypeRow,0),MATCH($C$26,TypeCol,0)))*IF($D$26="",1,INDEX(Inverse,MATCH(D27,TypeRow,0),MATCH($D$26,TypeCol,0)))&gt;1),(INDEX(Inverse,MATCH(D27,TypeRow,0),MATCH($B$26,TypeCol,0))*IF($C$26="",1,INDEX(Inverse,MATCH(D27,TypeRow,0),MATCH($C$26,TypeCol,0)))*IF($D$26="",1,INDEX(Inverse,MATCH(D27,TypeRow,0),MATCH($D$26,TypeCol,0))))*0.75,INDEX(Inverse,MATCH(D27,TypeRow,0),MATCH($B$26,TypeCol,0))*IF($C$26="",1,INDEX(Inverse,MATCH(D27,TypeRow,0),MATCH($C$26,TypeCol,0)))*IF($D$26="",1,INDEX(Inverse,MATCH(D27,TypeRow,0),MATCH($D$26,TypeCol,0)))),IF(AND(OR($I$26="Filter",$I$26="Solid Rock"),(INDEX(Damage,MATCH(D27,TypeRow,0),MATCH($B$26,TypeCol,0))*IF($C$26="",1,INDEX(Damage,MATCH(D27,TypeRow,0),MATCH($C$26,TypeCol,0)))*IF($D$26="",1,(INDEX(Damage,MATCH(D27,TypeRow,0),MATCH($D$26,TypeCol,0))))&gt;1)),INDEX(Damage,MATCH(D27,TypeRow,0),MATCH($B$26,TypeCol,0))*IF($C$26="",1,INDEX(Damage,MATCH(D27,TypeRow,0),MATCH($C$26,TypeCol,0)))*IF($D$26="",1,INDEX(Damage,MATCH(D27,TypeRow,0),MATCH($D$26,TypeCol,0)))*0.75,INDEX(Damage,MATCH(D27,TypeRow,0),MATCH($B$26,TypeCol,0))*IF($C$26="",1,INDEX(Damage,MATCH(D27,TypeRow,0),MATCH($C$26,TypeCol,0)))*IF($D$26="",1,INDEX(Damage,MATCH(D27,TypeRow,0),MATCH($D$26,TypeCol,0))))))))</f>
        <v/>
      </c>
      <c r="E28" s="53" t="str">
        <f>IF($B$26="","",IF(OR(NOT($B$29=""),NOT($I$29="")),"ERROR!",IF(AND($I$26="Wonder Guard",IF($B$10="Yes",INDEX(Inverse,MATCH(E27,TypeRow,0),MATCH($B$26,TypeCol,0))*IF($C$26="",1,INDEX(Inverse,MATCH(E27,TypeRow,0),MATCH($C$26,TypeCol,0)))*IF($D$26="",1,INDEX(Inverse,MATCH(E27,TypeRow,0),MATCH($D$26,TypeCol,0))),INDEX(Damage,MATCH(E27,TypeRow,0),MATCH($B$26,TypeCol,0))*IF($C$26="",1,INDEX(Damage,MATCH(E27,TypeRow,0),MATCH($C$26,TypeCol,0)))*IF($D$26="",1,INDEX(Damage,MATCH(E27,TypeRow,0),MATCH($D$26,TypeCol,0))))&lt;=1),0,IF(OR($I$26="Lightningrod",$I$26="Motor Drive",$I$26="Volt Absorb"),0,IF($B$10="Yes",IF(AND(OR($I$26="Filter",$I$26="Solid Rock"),INDEX(Inverse,MATCH(E27,TypeRow,0),MATCH($B$26,TypeCol,0))*IF($C$26="",1,INDEX(Inverse,MATCH(E27,TypeRow,0),MATCH($C$26,TypeCol,0)))*IF($D$26="",1,INDEX(Inverse,MATCH(E27,TypeRow,0),MATCH($D$26,TypeCol,0)))&gt;1),(INDEX(Inverse,MATCH(E27,TypeRow,0),MATCH($B$26,TypeCol,0))*IF($C$26="",1,INDEX(Inverse,MATCH(E27,TypeRow,0),MATCH($C$26,TypeCol,0)))*IF($D$26="",1,INDEX(Inverse,MATCH(E27,TypeRow,0),MATCH($D$26,TypeCol,0))))*0.75,INDEX(Inverse,MATCH(E27,TypeRow,0),MATCH($B$26,TypeCol,0))*IF($C$26="",1,INDEX(Inverse,MATCH(E27,TypeRow,0),MATCH($C$26,TypeCol,0)))*IF($D$26="",1,INDEX(Inverse,MATCH(E27,TypeRow,0),MATCH($D$26,TypeCol,0)))),IF(AND(OR($I$26="Filter",$I$26="Solid Rock"),(INDEX(Damage,MATCH(E27,TypeRow,0),MATCH($B$26,TypeCol,0))*IF($C$26="",1,INDEX(Damage,MATCH(E27,TypeRow,0),MATCH($C$26,TypeCol,0)))*IF($D$26="",1,(INDEX(Damage,MATCH(E27,TypeRow,0),MATCH($D$26,TypeCol,0))))&gt;1)),INDEX(Damage,MATCH(E27,TypeRow,0),MATCH($B$26,TypeCol,0))*IF($C$26="",1,INDEX(Damage,MATCH(E27,TypeRow,0),MATCH($C$26,TypeCol,0)))*IF($D$26="",1,INDEX(Damage,MATCH(E27,TypeRow,0),MATCH($D$26,TypeCol,0)))*0.75,INDEX(Damage,MATCH(E27,TypeRow,0),MATCH($B$26,TypeCol,0))*IF($C$26="",1,INDEX(Damage,MATCH(E27,TypeRow,0),MATCH($C$26,TypeCol,0)))*IF($D$26="",1,INDEX(Damage,MATCH(E27,TypeRow,0),MATCH($D$26,TypeCol,0)))))))))</f>
        <v/>
      </c>
      <c r="F28" s="53" t="str">
        <f>IF($B$26="","",IF(OR(NOT($B$29=""),NOT($I$29="")),"ERROR!",IF(AND($I$26="Wonder Guard",IF($B$10="Yes",INDEX(Inverse,MATCH(F27,TypeRow,0),MATCH($B$26,TypeCol,0))*IF($C$26="",1,INDEX(Inverse,MATCH(F27,TypeRow,0),MATCH($C$26,TypeCol,0)))*IF($D$26="",1,INDEX(Inverse,MATCH(F27,TypeRow,0),MATCH($D$26,TypeCol,0))),INDEX(Damage,MATCH(F27,TypeRow,0),MATCH($B$26,TypeCol,0))*IF($C$26="",1,INDEX(Damage,MATCH(F27,TypeRow,0),MATCH($C$26,TypeCol,0)))*IF($D$26="",1,INDEX(Damage,MATCH(F27,TypeRow,0),MATCH($D$26,TypeCol,0))))&lt;=1),0,IF($B$10="Yes",IF(AND(OR($I$26="Filter",$I$26="Solid Rock"),INDEX(Inverse,MATCH(F27,TypeRow,0),MATCH($B$26,TypeCol,0))*IF($C$26="",1,INDEX(Inverse,MATCH(F27,TypeRow,0),MATCH($C$26,TypeCol,0)))*IF($D$26="",1,INDEX(Inverse,MATCH(F27,TypeRow,0),MATCH($D$26,TypeCol,0)))&gt;1),(INDEX(Inverse,MATCH(F27,TypeRow,0),MATCH($B$26,TypeCol,0))*IF($C$26="",1,INDEX(Inverse,MATCH(F27,TypeRow,0),MATCH($C$26,TypeCol,0)))*IF($D$26="",1,INDEX(Inverse,MATCH(F27,TypeRow,0),MATCH($D$26,TypeCol,0))))*0.75,INDEX(Inverse,MATCH(F27,TypeRow,0),MATCH($B$26,TypeCol,0))*IF($C$26="",1,INDEX(Inverse,MATCH(F27,TypeRow,0),MATCH($C$26,TypeCol,0)))*IF($D$26="",1,INDEX(Inverse,MATCH(F27,TypeRow,0),MATCH($D$26,TypeCol,0)))),IF(AND(OR($I$26="Filter",$I$26="Solid Rock"),(INDEX(Damage,MATCH(F27,TypeRow,0),MATCH($B$26,TypeCol,0))*IF($C$26="",1,INDEX(Damage,MATCH(F27,TypeRow,0),MATCH($C$26,TypeCol,0)))*IF($D$26="",1,(INDEX(Damage,MATCH(F27,TypeRow,0),MATCH($D$26,TypeCol,0))))&gt;1)),INDEX(Damage,MATCH(F27,TypeRow,0),MATCH($B$26,TypeCol,0))*IF($C$26="",1,INDEX(Damage,MATCH(F27,TypeRow,0),MATCH($C$26,TypeCol,0)))*IF($D$26="",1,INDEX(Damage,MATCH(F27,TypeRow,0),MATCH($D$26,TypeCol,0)))*0.75,INDEX(Damage,MATCH(F27,TypeRow,0),MATCH($B$26,TypeCol,0))*IF($C$26="",1,INDEX(Damage,MATCH(F27,TypeRow,0),MATCH($C$26,TypeCol,0)))*IF($D$26="",1,INDEX(Damage,MATCH(F27,TypeRow,0),MATCH($D$26,TypeCol,0))))))))</f>
        <v/>
      </c>
      <c r="G28" s="53" t="str">
        <f>IF($B$26="","",IF(OR(NOT($B$29=""),NOT($I$29="")),"ERROR!",IF(AND($I$26="Wonder Guard",IF($B$10="Yes",INDEX(Inverse,MATCH(G27,TypeRow,0),MATCH($B$26,TypeCol,0))*IF($C$26="",1,INDEX(Inverse,MATCH(G27,TypeRow,0),MATCH($C$26,TypeCol,0)))*IF($D$26="",1,INDEX(Inverse,MATCH(G27,TypeRow,0),MATCH($D$26,TypeCol,0))),INDEX(Damage,MATCH(G27,TypeRow,0),MATCH($B$26,TypeCol,0))*IF($C$26="",1,INDEX(Damage,MATCH(G27,TypeRow,0),MATCH($C$26,TypeCol,0)))*IF($D$26="",1,INDEX(Damage,MATCH(G27,TypeRow,0),MATCH($D$26,TypeCol,0))))&lt;=1),0,IF($B$10="Yes",IF(AND(OR($I$26="Filter",$I$26="Solid Rock"),INDEX(Inverse,MATCH(G27,TypeRow,0),MATCH($B$26,TypeCol,0))*IF($C$26="",1,INDEX(Inverse,MATCH(G27,TypeRow,0),MATCH($C$26,TypeCol,0)))*IF($D$26="",1,INDEX(Inverse,MATCH(G27,TypeRow,0),MATCH($D$26,TypeCol,0)))&gt;1),(INDEX(Inverse,MATCH(G27,TypeRow,0),MATCH($B$26,TypeCol,0))*IF($C$26="",1,INDEX(Inverse,MATCH(G27,TypeRow,0),MATCH($C$26,TypeCol,0)))*IF($D$26="",1,INDEX(Inverse,MATCH(G27,TypeRow,0),MATCH($D$26,TypeCol,0))))*0.75,INDEX(Inverse,MATCH(G27,TypeRow,0),MATCH($B$26,TypeCol,0))*IF($C$26="",1,INDEX(Inverse,MATCH(G27,TypeRow,0),MATCH($C$26,TypeCol,0)))*IF($D$26="",1,INDEX(Inverse,MATCH(G27,TypeRow,0),MATCH($D$26,TypeCol,0)))),IF(AND(OR($I$26="Filter",$I$26="Solid Rock"),(INDEX(Damage,MATCH(G27,TypeRow,0),MATCH($B$26,TypeCol,0))*IF($C$26="",1,INDEX(Damage,MATCH(G27,TypeRow,0),MATCH($C$26,TypeCol,0)))*IF($D$26="",1,(INDEX(Damage,MATCH(G27,TypeRow,0),MATCH($D$26,TypeCol,0))))&gt;1)),INDEX(Damage,MATCH(G27,TypeRow,0),MATCH($B$26,TypeCol,0))*IF($C$26="",1,INDEX(Damage,MATCH(G27,TypeRow,0),MATCH($C$26,TypeCol,0)))*IF($D$26="",1,INDEX(Damage,MATCH(G27,TypeRow,0),MATCH($D$26,TypeCol,0)))*0.75,INDEX(Damage,MATCH(G27,TypeRow,0),MATCH($B$26,TypeCol,0))*IF($C$26="",1,INDEX(Damage,MATCH(G27,TypeRow,0),MATCH($C$26,TypeCol,0)))*IF($D$26="",1,INDEX(Damage,MATCH(G27,TypeRow,0),MATCH($D$26,TypeCol,0))))))))</f>
        <v/>
      </c>
      <c r="H28" s="53" t="str">
        <f>IF($B$26="","",IF(OR(NOT($B$29=""),NOT($I$29="")),"ERROR!",IF(AND($I$26="Wonder Guard",IF($B$10="Yes",INDEX(Inverse,MATCH(H27,TypeRow,0),MATCH($B$26,TypeCol,0))*IF($C$26="",1,INDEX(Inverse,MATCH(H27,TypeRow,0),MATCH($C$26,TypeCol,0)))*IF($D$26="",1,INDEX(Inverse,MATCH(H27,TypeRow,0),MATCH($D$26,TypeCol,0))),INDEX(Damage,MATCH(H27,TypeRow,0),MATCH($B$26,TypeCol,0))*IF($C$26="",1,INDEX(Damage,MATCH(H27,TypeRow,0),MATCH($C$26,TypeCol,0)))*IF($D$26="",1,INDEX(Damage,MATCH(H27,TypeRow,0),MATCH($D$26,TypeCol,0))))&lt;=1),0,IF(AND(OR($I$26="Heatproof",$I$26="Thick Fat"),$B$10="Yes"),INDEX(Inverse,MATCH(H27,TypeRow,0),MATCH($B$26,TypeCol,0))*IF($C$26="",1,INDEX(Inverse,MATCH(H27,TypeRow,0),MATCH($C$26,TypeCol,0)))*IF($D$26="",1,INDEX(Inverse,MATCH(H27,TypeRow,0),MATCH($D$26,TypeCol,0)))*0.05,IF(AND(OR($I$26="Heatproof",$I$26="Thick Fat"),$B$10="No"),INDEX(Damage,MATCH(H27,TypeRow,0),MATCH($B$26,TypeCol,0))*IF($C$26="",1,INDEX(Damage,MATCH(H27,TypeRow,0),MATCH($C$26,TypeCol,0)))*IF($D$26="",1,INDEX(Damage,MATCH(H27,TypeRow,0),MATCH($D$26,TypeCol,0)))*0.05,IF($I$26="Flash Fire",0,IF($B$10="Yes",IF(AND(OR($I$26="Filter",$I$26="Solid Rock"),INDEX(Inverse,MATCH(H27,TypeRow,0),MATCH($B$26,TypeCol,0))*IF($C$26="",1,INDEX(Inverse,MATCH(H27,TypeRow,0),MATCH($C$26,TypeCol,0)))*IF($D$26="",1,INDEX(Inverse,MATCH(H27,TypeRow,0),MATCH($D$26,TypeCol,0)))&gt;1),(INDEX(Inverse,MATCH(H27,TypeRow,0),MATCH($B$26,TypeCol,0))*IF($C$26="",1,INDEX(Inverse,MATCH(H27,TypeRow,0),MATCH($C$26,TypeCol,0)))*IF($D$26="",1,INDEX(Inverse,MATCH(H27,TypeRow,0),MATCH($D$26,TypeCol,0))))*0.75,INDEX(Inverse,MATCH(H27,TypeRow,0),MATCH($B$26,TypeCol,0))*IF($C$26="",1,INDEX(Inverse,MATCH(H27,TypeRow,0),MATCH($C$26,TypeCol,0)))*IF($D$26="",1,INDEX(Inverse,MATCH(H27,TypeRow,0),MATCH($D$26,TypeCol,0)))),IF(AND(OR($I$26="Filter",$I$26="Solid Rock"),(INDEX(Damage,MATCH(H27,TypeRow,0),MATCH($B$26,TypeCol,0))*IF($C$26="",1,INDEX(Damage,MATCH(H27,TypeRow,0),MATCH($C$26,TypeCol,0)))*IF($D$26="",1,(INDEX(Damage,MATCH(H27,TypeRow,0),MATCH($D$26,TypeCol,0))))&gt;1)),INDEX(Damage,MATCH(H27,TypeRow,0),MATCH($B$26,TypeCol,0))*IF($C$26="",1,INDEX(Damage,MATCH(H27,TypeRow,0),MATCH($C$26,TypeCol,0)))*IF($D$26="",1,INDEX(Damage,MATCH(H27,TypeRow,0),MATCH($D$26,TypeCol,0)))*0.75,INDEX(Damage,MATCH(H27,TypeRow,0),MATCH($B$26,TypeCol,0))*IF($C$26="",1,INDEX(Damage,MATCH(H27,TypeRow,0),MATCH($C$26,TypeCol,0)))*IF($D$26="",1,INDEX(Damage,MATCH(H27,TypeRow,0),MATCH($D$26,TypeCol,0)))))))))))</f>
        <v/>
      </c>
      <c r="I28" s="53" t="str">
        <f>IF($B$26="","",IF(OR(NOT($B$29=""),NOT($I$29="")),"ERROR!",IF(AND($I$26="Wonder Guard",IF($B$10="Yes",INDEX(Inverse,MATCH(I27,TypeRow,0),MATCH($B$26,TypeCol,0))*IF($C$26="",1,INDEX(Inverse,MATCH(I27,TypeRow,0),MATCH($C$26,TypeCol,0)))*IF($D$26="",1,INDEX(Inverse,MATCH(I27,TypeRow,0),MATCH($D$26,TypeCol,0))),INDEX(Damage,MATCH(I27,TypeRow,0),MATCH($B$26,TypeCol,0))*IF($C$26="",1,INDEX(Damage,MATCH(I27,TypeRow,0),MATCH($C$26,TypeCol,0)))*IF($D$26="",1,INDEX(Damage,MATCH(I27,TypeRow,0),MATCH($D$26,TypeCol,0))))&lt;=1),0,IF($B$10="Yes",IF(AND(OR($I$26="Filter",$I$26="Solid Rock"),INDEX(Inverse,MATCH(I27,TypeRow,0),MATCH($B$26,TypeCol,0))*IF($C$26="",1,INDEX(Inverse,MATCH(I27,TypeRow,0),MATCH($C$26,TypeCol,0)))*IF($D$26="",1,INDEX(Inverse,MATCH(I27,TypeRow,0),MATCH($D$26,TypeCol,0)))&gt;1),(INDEX(Inverse,MATCH(I27,TypeRow,0),MATCH($B$26,TypeCol,0))*IF($C$26="",1,INDEX(Inverse,MATCH(I27,TypeRow,0),MATCH($C$26,TypeCol,0)))*IF($D$26="",1,INDEX(Inverse,MATCH(I27,TypeRow,0),MATCH($D$26,TypeCol,0))))*0.75,INDEX(Inverse,MATCH(I27,TypeRow,0),MATCH($B$26,TypeCol,0))*IF($C$26="",1,INDEX(Inverse,MATCH(I27,TypeRow,0),MATCH($C$26,TypeCol,0)))*IF($D$26="",1,INDEX(Inverse,MATCH(I27,TypeRow,0),MATCH($D$26,TypeCol,0)))),IF(AND(OR($I$26="Filter",$I$26="Solid Rock"),(INDEX(Damage,MATCH(I27,TypeRow,0),MATCH($B$26,TypeCol,0))*IF($C$26="",1,INDEX(Damage,MATCH(I27,TypeRow,0),MATCH($C$26,TypeCol,0)))*IF($D$26="",1,(INDEX(Damage,MATCH(I27,TypeRow,0),MATCH($D$26,TypeCol,0))))&gt;1)),INDEX(Damage,MATCH(I27,TypeRow,0),MATCH($B$26,TypeCol,0))*IF($C$26="",1,INDEX(Damage,MATCH(I27,TypeRow,0),MATCH($C$26,TypeCol,0)))*IF($D$26="",1,INDEX(Damage,MATCH(I27,TypeRow,0),MATCH($D$26,TypeCol,0)))*0.75,INDEX(Damage,MATCH(I27,TypeRow,0),MATCH($B$26,TypeCol,0))*IF($C$26="",1,INDEX(Damage,MATCH(I27,TypeRow,0),MATCH($C$26,TypeCol,0)))*IF($D$26="",1,INDEX(Damage,MATCH(I27,TypeRow,0),MATCH($D$26,TypeCol,0))))))))</f>
        <v/>
      </c>
      <c r="J28" s="53" t="str">
        <f>IF($B$26="","",IF(OR(NOT($B$29=""),NOT($I$29="")),"ERROR!",IF(AND($I$26="Wonder Guard",IF($B$10="Yes",INDEX(Inverse,MATCH(J27,TypeRow,0),MATCH($B$26,TypeCol,0))*IF($C$26="",1,INDEX(Inverse,MATCH(J27,TypeRow,0),MATCH($C$26,TypeCol,0)))*IF($D$26="",1,INDEX(Inverse,MATCH(J27,TypeRow,0),MATCH($D$26,TypeCol,0))),INDEX(Damage,MATCH(J27,TypeRow,0),MATCH($B$26,TypeCol,0))*IF($C$26="",1,INDEX(Damage,MATCH(J27,TypeRow,0),MATCH($C$26,TypeCol,0)))*IF($D$26="",1,INDEX(Damage,MATCH(J27,TypeRow,0),MATCH($D$26,TypeCol,0))))&lt;=1),0,IF($B$10="Yes",IF(AND(OR($I$26="Filter",$I$26="Solid Rock"),INDEX(Inverse,MATCH(J27,TypeRow,0),MATCH($B$26,TypeCol,0))*IF($C$26="",1,INDEX(Inverse,MATCH(J27,TypeRow,0),MATCH($C$26,TypeCol,0)))*IF($D$26="",1,INDEX(Inverse,MATCH(J27,TypeRow,0),MATCH($D$26,TypeCol,0)))&gt;1),(INDEX(Inverse,MATCH(J27,TypeRow,0),MATCH($B$26,TypeCol,0))*IF($C$26="",1,INDEX(Inverse,MATCH(J27,TypeRow,0),MATCH($C$26,TypeCol,0)))*IF($D$26="",1,INDEX(Inverse,MATCH(J27,TypeRow,0),MATCH($D$26,TypeCol,0))))*0.75,INDEX(Inverse,MATCH(J27,TypeRow,0),MATCH($B$26,TypeCol,0))*IF($C$26="",1,INDEX(Inverse,MATCH(J27,TypeRow,0),MATCH($C$26,TypeCol,0)))*IF($D$26="",1,INDEX(Inverse,MATCH(J27,TypeRow,0),MATCH($D$26,TypeCol,0)))),IF(AND(OR($I$26="Filter",$I$26="Solid Rock"),(INDEX(Damage,MATCH(J27,TypeRow,0),MATCH($B$26,TypeCol,0))*IF($C$26="",1,INDEX(Damage,MATCH(J27,TypeRow,0),MATCH($C$26,TypeCol,0)))*IF($D$26="",1,(INDEX(Damage,MATCH(J27,TypeRow,0),MATCH($D$26,TypeCol,0))))&gt;1)),INDEX(Damage,MATCH(J27,TypeRow,0),MATCH($B$26,TypeCol,0))*IF($C$26="",1,INDEX(Damage,MATCH(J27,TypeRow,0),MATCH($C$26,TypeCol,0)))*IF($D$26="",1,INDEX(Damage,MATCH(J27,TypeRow,0),MATCH($D$26,TypeCol,0)))*0.75,INDEX(Damage,MATCH(J27,TypeRow,0),MATCH($B$26,TypeCol,0))*IF($C$26="",1,INDEX(Damage,MATCH(J27,TypeRow,0),MATCH($C$26,TypeCol,0)))*IF($D$26="",1,INDEX(Damage,MATCH(J27,TypeRow,0),MATCH($D$26,TypeCol,0))))))))</f>
        <v/>
      </c>
      <c r="K28" s="53" t="str">
        <f>IF($B$26="","",IF(OR(NOT($B$29=""),NOT($I$29="")),"ERROR!",IF(AND($I$26="Wonder Guard",IF($B$10="Yes",INDEX(Inverse,MATCH(K27,TypeRow,0),MATCH($B$26,TypeCol,0))*IF($C$26="",1,INDEX(Inverse,MATCH(K27,TypeRow,0),MATCH($C$26,TypeCol,0)))*IF($D$26="",1,INDEX(Inverse,MATCH(K27,TypeRow,0),MATCH($D$26,TypeCol,0))),INDEX(Damage,MATCH(K27,TypeRow,0),MATCH($B$26,TypeCol,0))*IF($C$26="",1,INDEX(Damage,MATCH(K27,TypeRow,0),MATCH($C$26,TypeCol,0)))*IF($D$26="",1,INDEX(Damage,MATCH(K27,TypeRow,0),MATCH($D$26,TypeCol,0))))&lt;=1),0,IF($B$10="Yes",IF(AND(OR($I$26="Filter",$I$26="Solid Rock"),INDEX(Inverse,MATCH(K27,TypeRow,0),MATCH($B$26,TypeCol,0))*IF($C$26="",1,INDEX(Inverse,MATCH(K27,TypeRow,0),MATCH($C$26,TypeCol,0)))*IF($D$26="",1,INDEX(Inverse,MATCH(K27,TypeRow,0),MATCH($D$26,TypeCol,0)))&gt;1),(INDEX(Inverse,MATCH(K27,TypeRow,0),MATCH($B$26,TypeCol,0))*IF($C$26="",1,INDEX(Inverse,MATCH(K27,TypeRow,0),MATCH($C$26,TypeCol,0)))*IF($D$26="",1,INDEX(Inverse,MATCH(K27,TypeRow,0),MATCH($D$26,TypeCol,0))))*0.75,INDEX(Inverse,MATCH(K27,TypeRow,0),MATCH($B$26,TypeCol,0))*IF($C$26="",1,INDEX(Inverse,MATCH(K27,TypeRow,0),MATCH($C$26,TypeCol,0)))*IF($D$26="",1,INDEX(Inverse,MATCH(K27,TypeRow,0),MATCH($D$26,TypeCol,0)))),IF(AND(OR($I$26="Filter",$I$26="Solid Rock"),(INDEX(Damage,MATCH(K27,TypeRow,0),MATCH($B$26,TypeCol,0))*IF($C$26="",1,INDEX(Damage,MATCH(K27,TypeRow,0),MATCH($C$26,TypeCol,0)))*IF($D$26="",1,(INDEX(Damage,MATCH(K27,TypeRow,0),MATCH($D$26,TypeCol,0))))&gt;1)),INDEX(Damage,MATCH(K27,TypeRow,0),MATCH($B$26,TypeCol,0))*IF($C$26="",1,INDEX(Damage,MATCH(K27,TypeRow,0),MATCH($C$26,TypeCol,0)))*IF($D$26="",1,INDEX(Damage,MATCH(K27,TypeRow,0),MATCH($D$26,TypeCol,0)))*0.75,INDEX(Damage,MATCH(K27,TypeRow,0),MATCH($B$26,TypeCol,0))*IF($C$26="",1,INDEX(Damage,MATCH(K27,TypeRow,0),MATCH($C$26,TypeCol,0)))*IF($D$26="",1,INDEX(Damage,MATCH(K27,TypeRow,0),MATCH($D$26,TypeCol,0))))))))</f>
        <v/>
      </c>
      <c r="L28" s="53" t="str">
        <f>IF($B$26="","",IF(OR(NOT($B$29=""),NOT($I$29="")),"ERROR!",IF(AND($I$26="Wonder Guard",IF($B$10="Yes",INDEX(Inverse,MATCH(L27,TypeRow,0),MATCH($B$26,TypeCol,0))*IF($C$26="",1,INDEX(Inverse,MATCH(L27,TypeRow,0),MATCH($C$26,TypeCol,0)))*IF($D$26="",1,INDEX(Inverse,MATCH(L27,TypeRow,0),MATCH($D$26,TypeCol,0))),INDEX(Damage,MATCH(L27,TypeRow,0),MATCH($B$26,TypeCol,0))*IF($C$26="",1,INDEX(Damage,MATCH(L27,TypeRow,0),MATCH($C$26,TypeCol,0)))*IF($D$26="",1,INDEX(Damage,MATCH(L27,TypeRow,0),MATCH($D$26,TypeCol,0))))&lt;=1),0,IF($I$26="Levitate",0,IF($B$10="Yes",IF(AND(OR($I$26="Filter",$I$26="Solid Rock"),INDEX(Inverse,MATCH(L27,TypeRow,0),MATCH($B$26,TypeCol,0))*IF($C$26="",1,INDEX(Inverse,MATCH(L27,TypeRow,0),MATCH($C$26,TypeCol,0)))*IF($D$26="",1,INDEX(Inverse,MATCH(L27,TypeRow,0),MATCH($D$26,TypeCol,0)))&gt;1),(INDEX(Inverse,MATCH(L27,TypeRow,0),MATCH($B$26,TypeCol,0))*IF($C$26="",1,INDEX(Inverse,MATCH(L27,TypeRow,0),MATCH($C$26,TypeCol,0)))*IF($D$26="",1,INDEX(Inverse,MATCH(L27,TypeRow,0),MATCH($D$26,TypeCol,0))))*0.75,INDEX(Inverse,MATCH(L27,TypeRow,0),MATCH($B$26,TypeCol,0))*IF($C$26="",1,INDEX(Inverse,MATCH(L27,TypeRow,0),MATCH($C$26,TypeCol,0)))*IF($D$26="",1,INDEX(Inverse,MATCH(L27,TypeRow,0),MATCH($D$26,TypeCol,0)))),IF(AND(OR($I$26="Filter",$I$26="Solid Rock"),(INDEX(Damage,MATCH(L27,TypeRow,0),MATCH($B$26,TypeCol,0))*IF($C$26="",1,INDEX(Damage,MATCH(L27,TypeRow,0),MATCH($C$26,TypeCol,0)))*IF($D$26="",1,(INDEX(Damage,MATCH(L27,TypeRow,0),MATCH($D$26,TypeCol,0))))&gt;1)),INDEX(Damage,MATCH(L27,TypeRow,0),MATCH($B$26,TypeCol,0))*IF($C$26="",1,INDEX(Damage,MATCH(L27,TypeRow,0),MATCH($C$26,TypeCol,0)))*IF($D$26="",1,INDEX(Damage,MATCH(L27,TypeRow,0),MATCH($D$26,TypeCol,0)))*0.75,INDEX(Damage,MATCH(L27,TypeRow,0),MATCH($B$26,TypeCol,0))*IF($C$26="",1,INDEX(Damage,MATCH(L27,TypeRow,0),MATCH($C$26,TypeCol,0)))*IF($D$26="",1,INDEX(Damage,MATCH(L27,TypeRow,0),MATCH($D$26,TypeCol,0)))))))))</f>
        <v/>
      </c>
      <c r="M28" s="53" t="str">
        <f>IF($B$26="","",IF(OR(NOT($B$29=""),NOT($I$29="")),"ERROR!",IF(AND($I$26="Wonder Guard",IF($B$10="Yes",INDEX(Inverse,MATCH(M27,TypeRow,0),MATCH($B$26,TypeCol,0))*IF($C$26="",1,INDEX(Inverse,MATCH(M27,TypeRow,0),MATCH($C$26,TypeCol,0)))*IF($D$26="",1,INDEX(Inverse,MATCH(M27,TypeRow,0),MATCH($D$26,TypeCol,0))),INDEX(Damage,MATCH(M27,TypeRow,0),MATCH($B$26,TypeCol,0))*IF($C$26="",1,INDEX(Damage,MATCH(M27,TypeRow,0),MATCH($C$26,TypeCol,0)))*IF($D$26="",1,INDEX(Damage,MATCH(M27,TypeRow,0),MATCH($D$26,TypeCol,0))))&lt;=1),0,IF(AND($I$26="Thick Fat",$B$10="Yes"),INDEX(Inverse,MATCH(M27,TypeRow,0),MATCH($B$26,TypeCol,0))*IF($C$26="",1,INDEX(Inverse,MATCH(M27,TypeRow,0),MATCH($C$26,TypeCol,0)))*IF($D$26="",1,INDEX(Inverse,MATCH(M27,TypeRow,0),MATCH($D$26,TypeCol,0)))*0.05,IF(AND($I$26="Thick Fat",$B$10="No"),INDEX(Damage,MATCH(M27,TypeRow,0),MATCH($B$26,TypeCol,0))*IF($C$26="",1,INDEX(Damage,MATCH(M27,TypeRow,0),MATCH($C$26,TypeCol,0)))*IF($D$26="",1,INDEX(Damage,MATCH(M27,TypeRow,0),MATCH($D$26,TypeCol,0)))*0.05,IF($B$10="Yes",IF(AND(OR($I$26="Filter",$I$26="Solid Rock"),INDEX(Inverse,MATCH(M27,TypeRow,0),MATCH($B$26,TypeCol,0))*IF($C$26="",1,INDEX(Inverse,MATCH(M27,TypeRow,0),MATCH($C$26,TypeCol,0)))*IF($D$26="",1,INDEX(Inverse,MATCH(M27,TypeRow,0),MATCH($D$26,TypeCol,0)))&gt;1),(INDEX(Inverse,MATCH(M27,TypeRow,0),MATCH($B$26,TypeCol,0))*IF($C$26="",1,INDEX(Inverse,MATCH(M27,TypeRow,0),MATCH($C$26,TypeCol,0)))*IF($D$26="",1,INDEX(Inverse,MATCH(M27,TypeRow,0),MATCH($D$26,TypeCol,0))))*0.75,INDEX(Inverse,MATCH(M27,TypeRow,0),MATCH($B$26,TypeCol,0))*IF($C$26="",1,INDEX(Inverse,MATCH(M27,TypeRow,0),MATCH($C$26,TypeCol,0)))*IF($D$26="",1,INDEX(Inverse,MATCH(M27,TypeRow,0),MATCH($D$26,TypeCol,0)))),IF(AND(OR($I$26="Filter",$I$26="Solid Rock"),(INDEX(Damage,MATCH(M27,TypeRow,0),MATCH($B$26,TypeCol,0))*IF($C$26="",1,INDEX(Damage,MATCH(M27,TypeRow,0),MATCH($C$26,TypeCol,0)))*IF($D$26="",1,(INDEX(Damage,MATCH(M27,TypeRow,0),MATCH($D$26,TypeCol,0))))&gt;1)),INDEX(Damage,MATCH(M27,TypeRow,0),MATCH($B$26,TypeCol,0))*IF($C$26="",1,INDEX(Damage,MATCH(M27,TypeRow,0),MATCH($C$26,TypeCol,0)))*IF($D$26="",1,INDEX(Damage,MATCH(M27,TypeRow,0),MATCH($D$26,TypeCol,0)))*0.75,INDEX(Damage,MATCH(M27,TypeRow,0),MATCH($B$26,TypeCol,0))*IF($C$26="",1,INDEX(Damage,MATCH(M27,TypeRow,0),MATCH($C$26,TypeCol,0)))*IF($D$26="",1,INDEX(Damage,MATCH(M27,TypeRow,0),MATCH($D$26,TypeCol,0))))))))))</f>
        <v/>
      </c>
      <c r="N28" s="53" t="str">
        <f t="shared" ref="N28:S28" si="2">IF($B$26="","",IF(OR(NOT($B$29=""),NOT($I$29="")),"ERROR!",IF(AND($I$26="Wonder Guard",IF($B$10="Yes",INDEX(Inverse,MATCH(N27,TypeRow,0),MATCH($B$26,TypeCol,0))*IF($C$26="",1,INDEX(Inverse,MATCH(N27,TypeRow,0),MATCH($C$26,TypeCol,0)))*IF($D$26="",1,INDEX(Inverse,MATCH(N27,TypeRow,0),MATCH($D$26,TypeCol,0))),INDEX(Damage,MATCH(N27,TypeRow,0),MATCH($B$26,TypeCol,0))*IF($C$26="",1,INDEX(Damage,MATCH(N27,TypeRow,0),MATCH($C$26,TypeCol,0)))*IF($D$26="",1,INDEX(Damage,MATCH(N27,TypeRow,0),MATCH($D$26,TypeCol,0))))&lt;=1),0,IF($B$10="Yes",IF(AND(OR($I$26="Filter",$I$26="Solid Rock"),INDEX(Inverse,MATCH(N27,TypeRow,0),MATCH($B$26,TypeCol,0))*IF($C$26="",1,INDEX(Inverse,MATCH(N27,TypeRow,0),MATCH($C$26,TypeCol,0)))*IF($D$26="",1,INDEX(Inverse,MATCH(N27,TypeRow,0),MATCH($D$26,TypeCol,0)))&gt;1),(INDEX(Inverse,MATCH(N27,TypeRow,0),MATCH($B$26,TypeCol,0))*IF($C$26="",1,INDEX(Inverse,MATCH(N27,TypeRow,0),MATCH($C$26,TypeCol,0)))*IF($D$26="",1,INDEX(Inverse,MATCH(N27,TypeRow,0),MATCH($D$26,TypeCol,0))))*0.75,INDEX(Inverse,MATCH(N27,TypeRow,0),MATCH($B$26,TypeCol,0))*IF($C$26="",1,INDEX(Inverse,MATCH(N27,TypeRow,0),MATCH($C$26,TypeCol,0)))*IF($D$26="",1,INDEX(Inverse,MATCH(N27,TypeRow,0),MATCH($D$26,TypeCol,0)))),IF(AND(OR($I$26="Filter",$I$26="Solid Rock"),(INDEX(Damage,MATCH(N27,TypeRow,0),MATCH($B$26,TypeCol,0))*IF($C$26="",1,INDEX(Damage,MATCH(N27,TypeRow,0),MATCH($C$26,TypeCol,0)))*IF($D$26="",1,(INDEX(Damage,MATCH(N27,TypeRow,0),MATCH($D$26,TypeCol,0))))&gt;1)),INDEX(Damage,MATCH(N27,TypeRow,0),MATCH($B$26,TypeCol,0))*IF($C$26="",1,INDEX(Damage,MATCH(N27,TypeRow,0),MATCH($C$26,TypeCol,0)))*IF($D$26="",1,INDEX(Damage,MATCH(N27,TypeRow,0),MATCH($D$26,TypeCol,0)))*0.75,INDEX(Damage,MATCH(N27,TypeRow,0),MATCH($B$26,TypeCol,0))*IF($C$26="",1,INDEX(Damage,MATCH(N27,TypeRow,0),MATCH($C$26,TypeCol,0)))*IF($D$26="",1,INDEX(Damage,MATCH(N27,TypeRow,0),MATCH($D$26,TypeCol,0))))))))</f>
        <v/>
      </c>
      <c r="O28" s="53" t="str">
        <f t="shared" si="2"/>
        <v/>
      </c>
      <c r="P28" s="53" t="str">
        <f t="shared" si="2"/>
        <v/>
      </c>
      <c r="Q28" s="53" t="str">
        <f t="shared" si="2"/>
        <v/>
      </c>
      <c r="R28" s="53" t="str">
        <f t="shared" si="2"/>
        <v/>
      </c>
      <c r="S28" s="53" t="str">
        <f t="shared" si="2"/>
        <v/>
      </c>
      <c r="T28" s="54" t="str">
        <f>IF($B$26="","",IF(OR(NOT($B$29=""),NOT($I$29="")),"ERROR!",IF(AND($I$26="Wonder Guard",IF($B$10="Yes",INDEX(Inverse,MATCH(T27,TypeRow,0),MATCH($B$26,TypeCol,0))*IF($C$26="",1,INDEX(Inverse,MATCH(T27,TypeRow,0),MATCH($C$26,TypeCol,0)))*IF($D$26="",1,INDEX(Inverse,MATCH(T27,TypeRow,0),MATCH($D$26,TypeCol,0))),INDEX(Damage,MATCH(T27,TypeRow,0),MATCH($B$26,TypeCol,0))*IF($C$26="",1,INDEX(Damage,MATCH(T27,TypeRow,0),MATCH($C$26,TypeCol,0)))*IF($D$26="",1,INDEX(Damage,MATCH(T27,TypeRow,0),MATCH($D$26,TypeCol,0))))&lt;=1),0,IF(OR($I$26="Storm Drain",$I$26="Water Absorb"),0,IF($B$10="Yes",IF(AND(OR($I$26="Filter",$I$26="Solid Rock"),INDEX(Inverse,MATCH(T27,TypeRow,0),MATCH($B$26,TypeCol,0))*IF($C$26="",1,INDEX(Inverse,MATCH(T27,TypeRow,0),MATCH($C$26,TypeCol,0)))*IF($D$26="",1,INDEX(Inverse,MATCH(T27,TypeRow,0),MATCH($D$26,TypeCol,0)))&gt;1),(INDEX(Inverse,MATCH(T27,TypeRow,0),MATCH($B$26,TypeCol,0))*IF($C$26="",1,INDEX(Inverse,MATCH(T27,TypeRow,0),MATCH($C$26,TypeCol,0)))*IF($D$26="",1,INDEX(Inverse,MATCH(T27,TypeRow,0),MATCH($D$26,TypeCol,0))))*0.75,INDEX(Inverse,MATCH(T27,TypeRow,0),MATCH($B$26,TypeCol,0))*IF($C$26="",1,INDEX(Inverse,MATCH(T27,TypeRow,0),MATCH($C$26,TypeCol,0)))*IF($D$26="",1,INDEX(Inverse,MATCH(T27,TypeRow,0),MATCH($D$26,TypeCol,0)))),IF(AND(OR($I$26="Filter",$I$26="Solid Rock"),(INDEX(Damage,MATCH(T27,TypeRow,0),MATCH($B$26,TypeCol,0))*IF($C$26="",1,INDEX(Damage,MATCH(T27,TypeRow,0),MATCH($C$26,TypeCol,0)))*IF($D$26="",1,(INDEX(Damage,MATCH(T27,TypeRow,0),MATCH($D$26,TypeCol,0))))&gt;1)),INDEX(Damage,MATCH(T27,TypeRow,0),MATCH($B$26,TypeCol,0))*IF($C$26="",1,INDEX(Damage,MATCH(T27,TypeRow,0),MATCH($C$26,TypeCol,0)))*IF($D$26="",1,INDEX(Damage,MATCH(T27,TypeRow,0),MATCH($D$26,TypeCol,0)))*0.75,INDEX(Damage,MATCH(T27,TypeRow,0),MATCH($B$26,TypeCol,0))*IF($C$26="",1,INDEX(Damage,MATCH(T27,TypeRow,0),MATCH($C$26,TypeCol,0)))*IF($D$26="",1,INDEX(Damage,MATCH(T27,TypeRow,0),MATCH($D$26,TypeCol,0)))))))))</f>
        <v/>
      </c>
    </row>
    <row r="29" spans="1:23" x14ac:dyDescent="0.35">
      <c r="A29" s="62" t="s">
        <v>107</v>
      </c>
      <c r="B29" s="61" t="str">
        <f>IF(NOT(C29=""),"ERROR A:","")</f>
        <v/>
      </c>
      <c r="C29" s="64" t="str">
        <f>IF(OR(AND(NOT(B26=""),NOT(C26=""),B26=C26),AND(NOT(B26=""),NOT(D26=""),B26=D26),AND(NOT(C26=""),NOT(D26=""),C26=D26)),"POKEMON CANNOT HAVE TWO OR MORE OF SAME TYPE!","")</f>
        <v/>
      </c>
      <c r="D29" s="64"/>
      <c r="E29" s="64"/>
      <c r="F29" s="64"/>
      <c r="G29" s="64"/>
      <c r="H29" s="64"/>
      <c r="I29" s="65" t="str">
        <f>IF(NOT(M29=""),"ERROR B:","")</f>
        <v/>
      </c>
      <c r="J29" s="65"/>
      <c r="K29" s="65"/>
      <c r="L29" s="65"/>
      <c r="M29" s="64" t="str">
        <f>IF(AND(NOT(D26=""),NOT(I26="")),"POKEMON CANNOT HAVE MORE THAN ONE ABILITY!","")</f>
        <v/>
      </c>
      <c r="N29" s="64"/>
      <c r="O29" s="64"/>
      <c r="P29" s="64"/>
      <c r="Q29" s="64"/>
      <c r="R29" s="64"/>
      <c r="S29" s="64"/>
      <c r="T29" s="64"/>
      <c r="W29" s="57"/>
    </row>
    <row r="31" spans="1:23" x14ac:dyDescent="0.35">
      <c r="A31" s="84" t="s">
        <v>113</v>
      </c>
      <c r="B31" s="50" t="s">
        <v>85</v>
      </c>
      <c r="C31" s="51" t="s">
        <v>86</v>
      </c>
      <c r="D31" s="29" t="s">
        <v>87</v>
      </c>
      <c r="E31" s="77" t="s">
        <v>88</v>
      </c>
      <c r="F31" s="77"/>
      <c r="G31" s="77"/>
      <c r="H31" s="78"/>
      <c r="I31" s="79" t="s">
        <v>89</v>
      </c>
      <c r="J31" s="73"/>
      <c r="K31" s="73"/>
      <c r="L31" s="73"/>
      <c r="M31" s="73" t="s">
        <v>65</v>
      </c>
      <c r="N31" s="73"/>
      <c r="O31" s="73"/>
      <c r="P31" s="73"/>
      <c r="Q31" s="73"/>
      <c r="R31" s="73"/>
      <c r="S31" s="73"/>
      <c r="T31" s="74"/>
    </row>
    <row r="32" spans="1:23" x14ac:dyDescent="0.35">
      <c r="A32" s="84"/>
      <c r="B32" s="55"/>
      <c r="C32" s="56"/>
      <c r="D32" s="30"/>
      <c r="E32" s="80" t="str">
        <f>IF(D32="","",VLOOKUP(D32,TypeAbilities,2))</f>
        <v/>
      </c>
      <c r="F32" s="80"/>
      <c r="G32" s="80"/>
      <c r="H32" s="81"/>
      <c r="I32" s="82"/>
      <c r="J32" s="83"/>
      <c r="K32" s="83"/>
      <c r="L32" s="83"/>
      <c r="M32" s="75" t="str">
        <f>IF(I32="","",VLOOKUP(I32,'Matchup-Affecting Abilities'!$A$6:$B$17,2))</f>
        <v/>
      </c>
      <c r="N32" s="75"/>
      <c r="O32" s="75"/>
      <c r="P32" s="75"/>
      <c r="Q32" s="75"/>
      <c r="R32" s="75"/>
      <c r="S32" s="75"/>
      <c r="T32" s="76"/>
    </row>
    <row r="33" spans="1:20" x14ac:dyDescent="0.35">
      <c r="A33" s="70" t="s">
        <v>90</v>
      </c>
      <c r="B33" s="31" t="s">
        <v>2</v>
      </c>
      <c r="C33" s="32" t="s">
        <v>3</v>
      </c>
      <c r="D33" s="33" t="s">
        <v>4</v>
      </c>
      <c r="E33" s="34" t="s">
        <v>5</v>
      </c>
      <c r="F33" s="35" t="s">
        <v>6</v>
      </c>
      <c r="G33" s="36" t="s">
        <v>7</v>
      </c>
      <c r="H33" s="37" t="s">
        <v>8</v>
      </c>
      <c r="I33" s="38" t="s">
        <v>9</v>
      </c>
      <c r="J33" s="39" t="s">
        <v>10</v>
      </c>
      <c r="K33" s="40" t="s">
        <v>11</v>
      </c>
      <c r="L33" s="41" t="s">
        <v>12</v>
      </c>
      <c r="M33" s="42" t="s">
        <v>13</v>
      </c>
      <c r="N33" s="43" t="s">
        <v>14</v>
      </c>
      <c r="O33" s="44" t="s">
        <v>15</v>
      </c>
      <c r="P33" s="45" t="s">
        <v>16</v>
      </c>
      <c r="Q33" s="46" t="s">
        <v>17</v>
      </c>
      <c r="R33" s="47" t="s">
        <v>18</v>
      </c>
      <c r="S33" s="48" t="s">
        <v>19</v>
      </c>
      <c r="T33" s="49" t="s">
        <v>20</v>
      </c>
    </row>
    <row r="34" spans="1:20" x14ac:dyDescent="0.35">
      <c r="A34" s="71"/>
      <c r="B34" s="52" t="str">
        <f>IF($B$32="","",IF(OR(NOT($B$35=""),NOT($I$35="")),"ERROR!",IF(AND($I$32="Wonder Guard",IF($B$10="Yes",INDEX(Inverse,MATCH(B33,TypeRow,0),MATCH($B$32,TypeCol,0))*IF($C$32="",1,INDEX(Inverse,MATCH(B33,TypeRow,0),MATCH($C$32,TypeCol,0)))*IF($D$32="",1,INDEX(Inverse,MATCH(B33,TypeRow,0),MATCH($D$32,TypeCol,0))),INDEX(Damage,MATCH(B33,TypeRow,0),MATCH($B$32,TypeCol,0))*IF($C$32="",1,INDEX(Damage,MATCH(B33,TypeRow,0),MATCH($C$32,TypeCol,0)))*IF($D$32="",1,INDEX(Damage,MATCH(B33,TypeRow,0),MATCH($D$32,TypeCol,0))))&lt;=1),0,IF($B$10="Yes",IF(AND(OR($I$32="Filter",$I$32="Solid Rock"),INDEX(Inverse,MATCH(B33,TypeRow,0),MATCH($B$32,TypeCol,0))*IF($C$32="",1,INDEX(Inverse,MATCH(B33,TypeRow,0),MATCH($C$32,TypeCol,0)))*IF($D$32="",1,INDEX(Inverse,MATCH(B33,TypeRow,0),MATCH($D$32,TypeCol,0)))&gt;1),(INDEX(Inverse,MATCH(B33,TypeRow,0),MATCH($B$32,TypeCol,0))*IF($C$32="",1,INDEX(Inverse,MATCH(B33,TypeRow,0),MATCH($C$32,TypeCol,0)))*IF($D$32="",1,INDEX(Inverse,MATCH(B33,TypeRow,0),MATCH($D$32,TypeCol,0))))*0.75,INDEX(Inverse,MATCH(B33,TypeRow,0),MATCH($B$32,TypeCol,0))*IF($C$32="",1,INDEX(Inverse,MATCH(B33,TypeRow,0),MATCH($C$32,TypeCol,0)))*IF($D$32="",1,INDEX(Inverse,MATCH(B33,TypeRow,0),MATCH($D$32,TypeCol,0)))),IF(AND(OR($I$32="Filter",$I$32="Solid Rock"),(INDEX(Damage,MATCH(B33,TypeRow,0),MATCH($B$32,TypeCol,0))*IF($C$32="",1,INDEX(Damage,MATCH(B33,TypeRow,0),MATCH($C$32,TypeCol,0)))*IF($D$32="",1,(INDEX(Damage,MATCH(B33,TypeRow,0),MATCH($D$32,TypeCol,0))))&gt;1)),INDEX(Damage,MATCH(B33,TypeRow,0),MATCH($B$32,TypeCol,0))*IF($C$32="",1,INDEX(Damage,MATCH(B33,TypeRow,0),MATCH($C$32,TypeCol,0)))*IF($D$32="",1,INDEX(Damage,MATCH(B33,TypeRow,0),MATCH($D$32,TypeCol,0)))*0.75,INDEX(Damage,MATCH(B33,TypeRow,0),MATCH($B$32,TypeCol,0))*IF($C$32="",1,INDEX(Damage,MATCH(B33,TypeRow,0),MATCH($C$32,TypeCol,0)))*IF($D$32="",1,INDEX(Damage,MATCH(B33,TypeRow,0),MATCH($D$32,TypeCol,0))))))))</f>
        <v/>
      </c>
      <c r="C34" s="53" t="str">
        <f>IF($B$32="","",IF(OR(NOT($B$35=""),NOT($I$35="")),"ERROR!",IF(AND($I$32="Wonder Guard",IF($B$10="Yes",INDEX(Inverse,MATCH(C33,TypeRow,0),MATCH($B$32,TypeCol,0))*IF($C$32="",1,INDEX(Inverse,MATCH(C33,TypeRow,0),MATCH($C$32,TypeCol,0)))*IF($D$32="",1,INDEX(Inverse,MATCH(C33,TypeRow,0),MATCH($D$32,TypeCol,0))),INDEX(Damage,MATCH(C33,TypeRow,0),MATCH($B$32,TypeCol,0))*IF($C$32="",1,INDEX(Damage,MATCH(C33,TypeRow,0),MATCH($C$32,TypeCol,0)))*IF($D$32="",1,INDEX(Damage,MATCH(C33,TypeRow,0),MATCH($D$32,TypeCol,0))))&lt;=1),0,IF($B$10="Yes",IF(AND(OR($I$32="Filter",$I$32="Solid Rock"),INDEX(Inverse,MATCH(C33,TypeRow,0),MATCH($B$32,TypeCol,0))*IF($C$32="",1,INDEX(Inverse,MATCH(C33,TypeRow,0),MATCH($C$32,TypeCol,0)))*IF($D$32="",1,INDEX(Inverse,MATCH(C33,TypeRow,0),MATCH($D$32,TypeCol,0)))&gt;1),(INDEX(Inverse,MATCH(C33,TypeRow,0),MATCH($B$32,TypeCol,0))*IF($C$32="",1,INDEX(Inverse,MATCH(C33,TypeRow,0),MATCH($C$32,TypeCol,0)))*IF($D$32="",1,INDEX(Inverse,MATCH(C33,TypeRow,0),MATCH($D$32,TypeCol,0))))*0.75,INDEX(Inverse,MATCH(C33,TypeRow,0),MATCH($B$32,TypeCol,0))*IF($C$32="",1,INDEX(Inverse,MATCH(C33,TypeRow,0),MATCH($C$32,TypeCol,0)))*IF($D$32="",1,INDEX(Inverse,MATCH(C33,TypeRow,0),MATCH($D$32,TypeCol,0)))),IF(AND(OR($I$32="Filter",$I$32="Solid Rock"),(INDEX(Damage,MATCH(C33,TypeRow,0),MATCH($B$32,TypeCol,0))*IF($C$32="",1,INDEX(Damage,MATCH(C33,TypeRow,0),MATCH($C$32,TypeCol,0)))*IF($D$32="",1,(INDEX(Damage,MATCH(C33,TypeRow,0),MATCH($D$32,TypeCol,0))))&gt;1)),INDEX(Damage,MATCH(C33,TypeRow,0),MATCH($B$32,TypeCol,0))*IF($C$32="",1,INDEX(Damage,MATCH(C33,TypeRow,0),MATCH($C$32,TypeCol,0)))*IF($D$32="",1,INDEX(Damage,MATCH(C33,TypeRow,0),MATCH($D$32,TypeCol,0)))*0.75,INDEX(Damage,MATCH(C33,TypeRow,0),MATCH($B$32,TypeCol,0))*IF($C$32="",1,INDEX(Damage,MATCH(C33,TypeRow,0),MATCH($C$32,TypeCol,0)))*IF($D$32="",1,INDEX(Damage,MATCH(C33,TypeRow,0),MATCH($D$32,TypeCol,0))))))))</f>
        <v/>
      </c>
      <c r="D34" s="53" t="str">
        <f>IF($B$32="","",IF(OR(NOT($B$35=""),NOT($I$35="")),"ERROR!",IF(AND($I$32="Wonder Guard",IF($B$10="Yes",INDEX(Inverse,MATCH(D33,TypeRow,0),MATCH($B$32,TypeCol,0))*IF($C$32="",1,INDEX(Inverse,MATCH(D33,TypeRow,0),MATCH($C$32,TypeCol,0)))*IF($D$32="",1,INDEX(Inverse,MATCH(D33,TypeRow,0),MATCH($D$32,TypeCol,0))),INDEX(Damage,MATCH(D33,TypeRow,0),MATCH($B$32,TypeCol,0))*IF($C$32="",1,INDEX(Damage,MATCH(D33,TypeRow,0),MATCH($C$32,TypeCol,0)))*IF($D$32="",1,INDEX(Damage,MATCH(D33,TypeRow,0),MATCH($D$32,TypeCol,0))))&lt;=1),0,IF($B$10="Yes",IF(AND(OR($I$32="Filter",$I$32="Solid Rock"),INDEX(Inverse,MATCH(D33,TypeRow,0),MATCH($B$32,TypeCol,0))*IF($C$32="",1,INDEX(Inverse,MATCH(D33,TypeRow,0),MATCH($C$32,TypeCol,0)))*IF($D$32="",1,INDEX(Inverse,MATCH(D33,TypeRow,0),MATCH($D$32,TypeCol,0)))&gt;1),(INDEX(Inverse,MATCH(D33,TypeRow,0),MATCH($B$32,TypeCol,0))*IF($C$32="",1,INDEX(Inverse,MATCH(D33,TypeRow,0),MATCH($C$32,TypeCol,0)))*IF($D$32="",1,INDEX(Inverse,MATCH(D33,TypeRow,0),MATCH($D$32,TypeCol,0))))*0.75,INDEX(Inverse,MATCH(D33,TypeRow,0),MATCH($B$32,TypeCol,0))*IF($C$32="",1,INDEX(Inverse,MATCH(D33,TypeRow,0),MATCH($C$32,TypeCol,0)))*IF($D$32="",1,INDEX(Inverse,MATCH(D33,TypeRow,0),MATCH($D$32,TypeCol,0)))),IF(AND(OR($I$32="Filter",$I$32="Solid Rock"),(INDEX(Damage,MATCH(D33,TypeRow,0),MATCH($B$32,TypeCol,0))*IF($C$32="",1,INDEX(Damage,MATCH(D33,TypeRow,0),MATCH($C$32,TypeCol,0)))*IF($D$32="",1,(INDEX(Damage,MATCH(D33,TypeRow,0),MATCH($D$32,TypeCol,0))))&gt;1)),INDEX(Damage,MATCH(D33,TypeRow,0),MATCH($B$32,TypeCol,0))*IF($C$32="",1,INDEX(Damage,MATCH(D33,TypeRow,0),MATCH($C$32,TypeCol,0)))*IF($D$32="",1,INDEX(Damage,MATCH(D33,TypeRow,0),MATCH($D$32,TypeCol,0)))*0.75,INDEX(Damage,MATCH(D33,TypeRow,0),MATCH($B$32,TypeCol,0))*IF($C$32="",1,INDEX(Damage,MATCH(D33,TypeRow,0),MATCH($C$32,TypeCol,0)))*IF($D$32="",1,INDEX(Damage,MATCH(D33,TypeRow,0),MATCH($D$32,TypeCol,0))))))))</f>
        <v/>
      </c>
      <c r="E34" s="53" t="str">
        <f>IF($B$32="","",IF(OR(NOT($B$35=""),NOT($I$35="")),"ERROR!",IF(AND($I$32="Wonder Guard",IF($B$10="Yes",INDEX(Inverse,MATCH(E33,TypeRow,0),MATCH($B$32,TypeCol,0))*IF($C$32="",1,INDEX(Inverse,MATCH(E33,TypeRow,0),MATCH($C$32,TypeCol,0)))*IF($D$32="",1,INDEX(Inverse,MATCH(E33,TypeRow,0),MATCH($D$32,TypeCol,0))),INDEX(Damage,MATCH(E33,TypeRow,0),MATCH($B$32,TypeCol,0))*IF($C$32="",1,INDEX(Damage,MATCH(E33,TypeRow,0),MATCH($C$32,TypeCol,0)))*IF($D$32="",1,INDEX(Damage,MATCH(E33,TypeRow,0),MATCH($D$32,TypeCol,0))))&lt;=1),0,IF(OR($I$32="Lightningrod",$I$32="Motor Drive",$I$32="Volt Absorb"),0,IF($B$10="Yes",IF(AND(OR($I$32="Filter",$I$32="Solid Rock"),INDEX(Inverse,MATCH(E33,TypeRow,0),MATCH($B$32,TypeCol,0))*IF($C$32="",1,INDEX(Inverse,MATCH(E33,TypeRow,0),MATCH($C$32,TypeCol,0)))*IF($D$32="",1,INDEX(Inverse,MATCH(E33,TypeRow,0),MATCH($D$32,TypeCol,0)))&gt;1),(INDEX(Inverse,MATCH(E33,TypeRow,0),MATCH($B$32,TypeCol,0))*IF($C$32="",1,INDEX(Inverse,MATCH(E33,TypeRow,0),MATCH($C$32,TypeCol,0)))*IF($D$32="",1,INDEX(Inverse,MATCH(E33,TypeRow,0),MATCH($D$32,TypeCol,0))))*0.75,INDEX(Inverse,MATCH(E33,TypeRow,0),MATCH($B$32,TypeCol,0))*IF($C$32="",1,INDEX(Inverse,MATCH(E33,TypeRow,0),MATCH($C$32,TypeCol,0)))*IF($D$32="",1,INDEX(Inverse,MATCH(E33,TypeRow,0),MATCH($D$32,TypeCol,0)))),IF(AND(OR($I$32="Filter",$I$32="Solid Rock"),(INDEX(Damage,MATCH(E33,TypeRow,0),MATCH($B$32,TypeCol,0))*IF($C$32="",1,INDEX(Damage,MATCH(E33,TypeRow,0),MATCH($C$32,TypeCol,0)))*IF($D$32="",1,(INDEX(Damage,MATCH(E33,TypeRow,0),MATCH($D$32,TypeCol,0))))&gt;1)),INDEX(Damage,MATCH(E33,TypeRow,0),MATCH($B$32,TypeCol,0))*IF($C$32="",1,INDEX(Damage,MATCH(E33,TypeRow,0),MATCH($C$32,TypeCol,0)))*IF($D$32="",1,INDEX(Damage,MATCH(E33,TypeRow,0),MATCH($D$32,TypeCol,0)))*0.75,INDEX(Damage,MATCH(E33,TypeRow,0),MATCH($B$32,TypeCol,0))*IF($C$32="",1,INDEX(Damage,MATCH(E33,TypeRow,0),MATCH($C$32,TypeCol,0)))*IF($D$32="",1,INDEX(Damage,MATCH(E33,TypeRow,0),MATCH($D$32,TypeCol,0)))))))))</f>
        <v/>
      </c>
      <c r="F34" s="53" t="str">
        <f>IF($B$32="","",IF(OR(NOT($B$35=""),NOT($I$35="")),"ERROR!",IF(AND($I$32="Wonder Guard",IF($B$10="Yes",INDEX(Inverse,MATCH(F33,TypeRow,0),MATCH($B$32,TypeCol,0))*IF($C$32="",1,INDEX(Inverse,MATCH(F33,TypeRow,0),MATCH($C$32,TypeCol,0)))*IF($D$32="",1,INDEX(Inverse,MATCH(F33,TypeRow,0),MATCH($D$32,TypeCol,0))),INDEX(Damage,MATCH(F33,TypeRow,0),MATCH($B$32,TypeCol,0))*IF($C$32="",1,INDEX(Damage,MATCH(F33,TypeRow,0),MATCH($C$32,TypeCol,0)))*IF($D$32="",1,INDEX(Damage,MATCH(F33,TypeRow,0),MATCH($D$32,TypeCol,0))))&lt;=1),0,IF($B$10="Yes",IF(AND(OR($I$32="Filter",$I$32="Solid Rock"),INDEX(Inverse,MATCH(F33,TypeRow,0),MATCH($B$32,TypeCol,0))*IF($C$32="",1,INDEX(Inverse,MATCH(F33,TypeRow,0),MATCH($C$32,TypeCol,0)))*IF($D$32="",1,INDEX(Inverse,MATCH(F33,TypeRow,0),MATCH($D$32,TypeCol,0)))&gt;1),(INDEX(Inverse,MATCH(F33,TypeRow,0),MATCH($B$32,TypeCol,0))*IF($C$32="",1,INDEX(Inverse,MATCH(F33,TypeRow,0),MATCH($C$32,TypeCol,0)))*IF($D$32="",1,INDEX(Inverse,MATCH(F33,TypeRow,0),MATCH($D$32,TypeCol,0))))*0.75,INDEX(Inverse,MATCH(F33,TypeRow,0),MATCH($B$32,TypeCol,0))*IF($C$32="",1,INDEX(Inverse,MATCH(F33,TypeRow,0),MATCH($C$32,TypeCol,0)))*IF($D$32="",1,INDEX(Inverse,MATCH(F33,TypeRow,0),MATCH($D$32,TypeCol,0)))),IF(AND(OR($I$32="Filter",$I$32="Solid Rock"),(INDEX(Damage,MATCH(F33,TypeRow,0),MATCH($B$32,TypeCol,0))*IF($C$32="",1,INDEX(Damage,MATCH(F33,TypeRow,0),MATCH($C$32,TypeCol,0)))*IF($D$32="",1,(INDEX(Damage,MATCH(F33,TypeRow,0),MATCH($D$32,TypeCol,0))))&gt;1)),INDEX(Damage,MATCH(F33,TypeRow,0),MATCH($B$32,TypeCol,0))*IF($C$32="",1,INDEX(Damage,MATCH(F33,TypeRow,0),MATCH($C$32,TypeCol,0)))*IF($D$32="",1,INDEX(Damage,MATCH(F33,TypeRow,0),MATCH($D$32,TypeCol,0)))*0.75,INDEX(Damage,MATCH(F33,TypeRow,0),MATCH($B$32,TypeCol,0))*IF($C$32="",1,INDEX(Damage,MATCH(F33,TypeRow,0),MATCH($C$32,TypeCol,0)))*IF($D$32="",1,INDEX(Damage,MATCH(F33,TypeRow,0),MATCH($D$32,TypeCol,0))))))))</f>
        <v/>
      </c>
      <c r="G34" s="53" t="str">
        <f>IF($B$32="","",IF(OR(NOT($B$35=""),NOT($I$35="")),"ERROR!",IF(AND($I$32="Wonder Guard",IF($B$10="Yes",INDEX(Inverse,MATCH(G33,TypeRow,0),MATCH($B$32,TypeCol,0))*IF($C$32="",1,INDEX(Inverse,MATCH(G33,TypeRow,0),MATCH($C$32,TypeCol,0)))*IF($D$32="",1,INDEX(Inverse,MATCH(G33,TypeRow,0),MATCH($D$32,TypeCol,0))),INDEX(Damage,MATCH(G33,TypeRow,0),MATCH($B$32,TypeCol,0))*IF($C$32="",1,INDEX(Damage,MATCH(G33,TypeRow,0),MATCH($C$32,TypeCol,0)))*IF($D$32="",1,INDEX(Damage,MATCH(G33,TypeRow,0),MATCH($D$32,TypeCol,0))))&lt;=1),0,IF($B$10="Yes",IF(AND(OR($I$32="Filter",$I$32="Solid Rock"),INDEX(Inverse,MATCH(G33,TypeRow,0),MATCH($B$32,TypeCol,0))*IF($C$32="",1,INDEX(Inverse,MATCH(G33,TypeRow,0),MATCH($C$32,TypeCol,0)))*IF($D$32="",1,INDEX(Inverse,MATCH(G33,TypeRow,0),MATCH($D$32,TypeCol,0)))&gt;1),(INDEX(Inverse,MATCH(G33,TypeRow,0),MATCH($B$32,TypeCol,0))*IF($C$32="",1,INDEX(Inverse,MATCH(G33,TypeRow,0),MATCH($C$32,TypeCol,0)))*IF($D$32="",1,INDEX(Inverse,MATCH(G33,TypeRow,0),MATCH($D$32,TypeCol,0))))*0.75,INDEX(Inverse,MATCH(G33,TypeRow,0),MATCH($B$32,TypeCol,0))*IF($C$32="",1,INDEX(Inverse,MATCH(G33,TypeRow,0),MATCH($C$32,TypeCol,0)))*IF($D$32="",1,INDEX(Inverse,MATCH(G33,TypeRow,0),MATCH($D$32,TypeCol,0)))),IF(AND(OR($I$32="Filter",$I$32="Solid Rock"),(INDEX(Damage,MATCH(G33,TypeRow,0),MATCH($B$32,TypeCol,0))*IF($C$32="",1,INDEX(Damage,MATCH(G33,TypeRow,0),MATCH($C$32,TypeCol,0)))*IF($D$32="",1,(INDEX(Damage,MATCH(G33,TypeRow,0),MATCH($D$32,TypeCol,0))))&gt;1)),INDEX(Damage,MATCH(G33,TypeRow,0),MATCH($B$32,TypeCol,0))*IF($C$32="",1,INDEX(Damage,MATCH(G33,TypeRow,0),MATCH($C$32,TypeCol,0)))*IF($D$32="",1,INDEX(Damage,MATCH(G33,TypeRow,0),MATCH($D$32,TypeCol,0)))*0.75,INDEX(Damage,MATCH(G33,TypeRow,0),MATCH($B$32,TypeCol,0))*IF($C$32="",1,INDEX(Damage,MATCH(G33,TypeRow,0),MATCH($C$32,TypeCol,0)))*IF($D$32="",1,INDEX(Damage,MATCH(G33,TypeRow,0),MATCH($D$32,TypeCol,0))))))))</f>
        <v/>
      </c>
      <c r="H34" s="53" t="str">
        <f>IF($B$32="","",IF(OR(NOT($B$35=""),NOT($I$35="")),"ERROR!",IF(AND($I$32="Wonder Guard",IF($B$10="Yes",INDEX(Inverse,MATCH(H33,TypeRow,0),MATCH($B$32,TypeCol,0))*IF($C$32="",1,INDEX(Inverse,MATCH(H33,TypeRow,0),MATCH($C$32,TypeCol,0)))*IF($D$32="",1,INDEX(Inverse,MATCH(H33,TypeRow,0),MATCH($D$32,TypeCol,0))),INDEX(Damage,MATCH(H33,TypeRow,0),MATCH($B$32,TypeCol,0))*IF($C$32="",1,INDEX(Damage,MATCH(H33,TypeRow,0),MATCH($C$32,TypeCol,0)))*IF($D$32="",1,INDEX(Damage,MATCH(H33,TypeRow,0),MATCH($D$32,TypeCol,0))))&lt;=1),0,IF(AND(OR($I$32="Heatproof",$I$32="Thick Fat"),$B$10="Yes"),INDEX(Inverse,MATCH(H33,TypeRow,0),MATCH($B$32,TypeCol,0))*IF($C$32="",1,INDEX(Inverse,MATCH(H33,TypeRow,0),MATCH($C$32,TypeCol,0)))*IF($D$32="",1,INDEX(Inverse,MATCH(H33,TypeRow,0),MATCH($D$32,TypeCol,0)))*0.05,IF(AND(OR($I$32="Heatproof",$I$32="Thick Fat"),$B$10="No"),INDEX(Damage,MATCH(H33,TypeRow,0),MATCH($B$32,TypeCol,0))*IF($C$32="",1,INDEX(Damage,MATCH(H33,TypeRow,0),MATCH($C$32,TypeCol,0)))*IF($D$32="",1,INDEX(Damage,MATCH(H33,TypeRow,0),MATCH($D$32,TypeCol,0)))*0.05,IF($I$32="Flash Fire",0,IF($B$10="Yes",IF(AND(OR($I$32="Filter",$I$32="Solid Rock"),INDEX(Inverse,MATCH(H33,TypeRow,0),MATCH($B$32,TypeCol,0))*IF($C$32="",1,INDEX(Inverse,MATCH(H33,TypeRow,0),MATCH($C$32,TypeCol,0)))*IF($D$32="",1,INDEX(Inverse,MATCH(H33,TypeRow,0),MATCH($D$32,TypeCol,0)))&gt;1),(INDEX(Inverse,MATCH(H33,TypeRow,0),MATCH($B$32,TypeCol,0))*IF($C$32="",1,INDEX(Inverse,MATCH(H33,TypeRow,0),MATCH($C$32,TypeCol,0)))*IF($D$32="",1,INDEX(Inverse,MATCH(H33,TypeRow,0),MATCH($D$32,TypeCol,0))))*0.75,INDEX(Inverse,MATCH(H33,TypeRow,0),MATCH($B$32,TypeCol,0))*IF($C$32="",1,INDEX(Inverse,MATCH(H33,TypeRow,0),MATCH($C$32,TypeCol,0)))*IF($D$32="",1,INDEX(Inverse,MATCH(H33,TypeRow,0),MATCH($D$32,TypeCol,0)))),IF(AND(OR($I$32="Filter",$I$32="Solid Rock"),(INDEX(Damage,MATCH(H33,TypeRow,0),MATCH($B$32,TypeCol,0))*IF($C$32="",1,INDEX(Damage,MATCH(H33,TypeRow,0),MATCH($C$32,TypeCol,0)))*IF($D$32="",1,(INDEX(Damage,MATCH(H33,TypeRow,0),MATCH($D$32,TypeCol,0))))&gt;1)),INDEX(Damage,MATCH(H33,TypeRow,0),MATCH($B$32,TypeCol,0))*IF($C$32="",1,INDEX(Damage,MATCH(H33,TypeRow,0),MATCH($C$32,TypeCol,0)))*IF($D$32="",1,INDEX(Damage,MATCH(H33,TypeRow,0),MATCH($D$32,TypeCol,0)))*0.75,INDEX(Damage,MATCH(H33,TypeRow,0),MATCH($B$32,TypeCol,0))*IF($C$32="",1,INDEX(Damage,MATCH(H33,TypeRow,0),MATCH($C$32,TypeCol,0)))*IF($D$32="",1,INDEX(Damage,MATCH(H33,TypeRow,0),MATCH($D$32,TypeCol,0)))))))))))</f>
        <v/>
      </c>
      <c r="I34" s="53" t="str">
        <f>IF($B$32="","",IF(OR(NOT($B$35=""),NOT($I$35="")),"ERROR!",IF(AND($I$32="Wonder Guard",IF($B$10="Yes",INDEX(Inverse,MATCH(I33,TypeRow,0),MATCH($B$32,TypeCol,0))*IF($C$32="",1,INDEX(Inverse,MATCH(I33,TypeRow,0),MATCH($C$32,TypeCol,0)))*IF($D$32="",1,INDEX(Inverse,MATCH(I33,TypeRow,0),MATCH($D$32,TypeCol,0))),INDEX(Damage,MATCH(I33,TypeRow,0),MATCH($B$32,TypeCol,0))*IF($C$32="",1,INDEX(Damage,MATCH(I33,TypeRow,0),MATCH($C$32,TypeCol,0)))*IF($D$32="",1,INDEX(Damage,MATCH(I33,TypeRow,0),MATCH($D$32,TypeCol,0))))&lt;=1),0,IF($B$10="Yes",IF(AND(OR($I$32="Filter",$I$32="Solid Rock"),INDEX(Inverse,MATCH(I33,TypeRow,0),MATCH($B$32,TypeCol,0))*IF($C$32="",1,INDEX(Inverse,MATCH(I33,TypeRow,0),MATCH($C$32,TypeCol,0)))*IF($D$32="",1,INDEX(Inverse,MATCH(I33,TypeRow,0),MATCH($D$32,TypeCol,0)))&gt;1),(INDEX(Inverse,MATCH(I33,TypeRow,0),MATCH($B$32,TypeCol,0))*IF($C$32="",1,INDEX(Inverse,MATCH(I33,TypeRow,0),MATCH($C$32,TypeCol,0)))*IF($D$32="",1,INDEX(Inverse,MATCH(I33,TypeRow,0),MATCH($D$32,TypeCol,0))))*0.75,INDEX(Inverse,MATCH(I33,TypeRow,0),MATCH($B$32,TypeCol,0))*IF($C$32="",1,INDEX(Inverse,MATCH(I33,TypeRow,0),MATCH($C$32,TypeCol,0)))*IF($D$32="",1,INDEX(Inverse,MATCH(I33,TypeRow,0),MATCH($D$32,TypeCol,0)))),IF(AND(OR($I$32="Filter",$I$32="Solid Rock"),(INDEX(Damage,MATCH(I33,TypeRow,0),MATCH($B$32,TypeCol,0))*IF($C$32="",1,INDEX(Damage,MATCH(I33,TypeRow,0),MATCH($C$32,TypeCol,0)))*IF($D$32="",1,(INDEX(Damage,MATCH(I33,TypeRow,0),MATCH($D$32,TypeCol,0))))&gt;1)),INDEX(Damage,MATCH(I33,TypeRow,0),MATCH($B$32,TypeCol,0))*IF($C$32="",1,INDEX(Damage,MATCH(I33,TypeRow,0),MATCH($C$32,TypeCol,0)))*IF($D$32="",1,INDEX(Damage,MATCH(I33,TypeRow,0),MATCH($D$32,TypeCol,0)))*0.75,INDEX(Damage,MATCH(I33,TypeRow,0),MATCH($B$32,TypeCol,0))*IF($C$32="",1,INDEX(Damage,MATCH(I33,TypeRow,0),MATCH($C$32,TypeCol,0)))*IF($D$32="",1,INDEX(Damage,MATCH(I33,TypeRow,0),MATCH($D$32,TypeCol,0))))))))</f>
        <v/>
      </c>
      <c r="J34" s="53" t="str">
        <f>IF($B$32="","",IF(OR(NOT($B$35=""),NOT($I$35="")),"ERROR!",IF(AND($I$32="Wonder Guard",IF($B$10="Yes",INDEX(Inverse,MATCH(J33,TypeRow,0),MATCH($B$32,TypeCol,0))*IF($C$32="",1,INDEX(Inverse,MATCH(J33,TypeRow,0),MATCH($C$32,TypeCol,0)))*IF($D$32="",1,INDEX(Inverse,MATCH(J33,TypeRow,0),MATCH($D$32,TypeCol,0))),INDEX(Damage,MATCH(J33,TypeRow,0),MATCH($B$32,TypeCol,0))*IF($C$32="",1,INDEX(Damage,MATCH(J33,TypeRow,0),MATCH($C$32,TypeCol,0)))*IF($D$32="",1,INDEX(Damage,MATCH(J33,TypeRow,0),MATCH($D$32,TypeCol,0))))&lt;=1),0,IF($B$10="Yes",IF(AND(OR($I$32="Filter",$I$32="Solid Rock"),INDEX(Inverse,MATCH(J33,TypeRow,0),MATCH($B$32,TypeCol,0))*IF($C$32="",1,INDEX(Inverse,MATCH(J33,TypeRow,0),MATCH($C$32,TypeCol,0)))*IF($D$32="",1,INDEX(Inverse,MATCH(J33,TypeRow,0),MATCH($D$32,TypeCol,0)))&gt;1),(INDEX(Inverse,MATCH(J33,TypeRow,0),MATCH($B$32,TypeCol,0))*IF($C$32="",1,INDEX(Inverse,MATCH(J33,TypeRow,0),MATCH($C$32,TypeCol,0)))*IF($D$32="",1,INDEX(Inverse,MATCH(J33,TypeRow,0),MATCH($D$32,TypeCol,0))))*0.75,INDEX(Inverse,MATCH(J33,TypeRow,0),MATCH($B$32,TypeCol,0))*IF($C$32="",1,INDEX(Inverse,MATCH(J33,TypeRow,0),MATCH($C$32,TypeCol,0)))*IF($D$32="",1,INDEX(Inverse,MATCH(J33,TypeRow,0),MATCH($D$32,TypeCol,0)))),IF(AND(OR($I$32="Filter",$I$32="Solid Rock"),(INDEX(Damage,MATCH(J33,TypeRow,0),MATCH($B$32,TypeCol,0))*IF($C$32="",1,INDEX(Damage,MATCH(J33,TypeRow,0),MATCH($C$32,TypeCol,0)))*IF($D$32="",1,(INDEX(Damage,MATCH(J33,TypeRow,0),MATCH($D$32,TypeCol,0))))&gt;1)),INDEX(Damage,MATCH(J33,TypeRow,0),MATCH($B$32,TypeCol,0))*IF($C$32="",1,INDEX(Damage,MATCH(J33,TypeRow,0),MATCH($C$32,TypeCol,0)))*IF($D$32="",1,INDEX(Damage,MATCH(J33,TypeRow,0),MATCH($D$32,TypeCol,0)))*0.75,INDEX(Damage,MATCH(J33,TypeRow,0),MATCH($B$32,TypeCol,0))*IF($C$32="",1,INDEX(Damage,MATCH(J33,TypeRow,0),MATCH($C$32,TypeCol,0)))*IF($D$32="",1,INDEX(Damage,MATCH(J33,TypeRow,0),MATCH($D$32,TypeCol,0))))))))</f>
        <v/>
      </c>
      <c r="K34" s="53" t="str">
        <f>IF($B$32="","",IF(OR(NOT($B$35=""),NOT($I$35="")),"ERROR!",IF(AND($I$32="Wonder Guard",IF($B$10="Yes",INDEX(Inverse,MATCH(K33,TypeRow,0),MATCH($B$32,TypeCol,0))*IF($C$32="",1,INDEX(Inverse,MATCH(K33,TypeRow,0),MATCH($C$32,TypeCol,0)))*IF($D$32="",1,INDEX(Inverse,MATCH(K33,TypeRow,0),MATCH($D$32,TypeCol,0))),INDEX(Damage,MATCH(K33,TypeRow,0),MATCH($B$32,TypeCol,0))*IF($C$32="",1,INDEX(Damage,MATCH(K33,TypeRow,0),MATCH($C$32,TypeCol,0)))*IF($D$32="",1,INDEX(Damage,MATCH(K33,TypeRow,0),MATCH($D$32,TypeCol,0))))&lt;=1),0,IF($B$10="Yes",IF(AND(OR($I$32="Filter",$I$32="Solid Rock"),INDEX(Inverse,MATCH(K33,TypeRow,0),MATCH($B$32,TypeCol,0))*IF($C$32="",1,INDEX(Inverse,MATCH(K33,TypeRow,0),MATCH($C$32,TypeCol,0)))*IF($D$32="",1,INDEX(Inverse,MATCH(K33,TypeRow,0),MATCH($D$32,TypeCol,0)))&gt;1),(INDEX(Inverse,MATCH(K33,TypeRow,0),MATCH($B$32,TypeCol,0))*IF($C$32="",1,INDEX(Inverse,MATCH(K33,TypeRow,0),MATCH($C$32,TypeCol,0)))*IF($D$32="",1,INDEX(Inverse,MATCH(K33,TypeRow,0),MATCH($D$32,TypeCol,0))))*0.75,INDEX(Inverse,MATCH(K33,TypeRow,0),MATCH($B$32,TypeCol,0))*IF($C$32="",1,INDEX(Inverse,MATCH(K33,TypeRow,0),MATCH($C$32,TypeCol,0)))*IF($D$32="",1,INDEX(Inverse,MATCH(K33,TypeRow,0),MATCH($D$32,TypeCol,0)))),IF(AND(OR($I$32="Filter",$I$32="Solid Rock"),(INDEX(Damage,MATCH(K33,TypeRow,0),MATCH($B$32,TypeCol,0))*IF($C$32="",1,INDEX(Damage,MATCH(K33,TypeRow,0),MATCH($C$32,TypeCol,0)))*IF($D$32="",1,(INDEX(Damage,MATCH(K33,TypeRow,0),MATCH($D$32,TypeCol,0))))&gt;1)),INDEX(Damage,MATCH(K33,TypeRow,0),MATCH($B$32,TypeCol,0))*IF($C$32="",1,INDEX(Damage,MATCH(K33,TypeRow,0),MATCH($C$32,TypeCol,0)))*IF($D$32="",1,INDEX(Damage,MATCH(K33,TypeRow,0),MATCH($D$32,TypeCol,0)))*0.75,INDEX(Damage,MATCH(K33,TypeRow,0),MATCH($B$32,TypeCol,0))*IF($C$32="",1,INDEX(Damage,MATCH(K33,TypeRow,0),MATCH($C$32,TypeCol,0)))*IF($D$32="",1,INDEX(Damage,MATCH(K33,TypeRow,0),MATCH($D$32,TypeCol,0))))))))</f>
        <v/>
      </c>
      <c r="L34" s="53" t="str">
        <f>IF($B$32="","",IF(OR(NOT($B$35=""),NOT($I$35="")),"ERROR!",IF(AND($I$32="Wonder Guard",IF($B$10="Yes",INDEX(Inverse,MATCH(L33,TypeRow,0),MATCH($B$32,TypeCol,0))*IF($C$32="",1,INDEX(Inverse,MATCH(L33,TypeRow,0),MATCH($C$32,TypeCol,0)))*IF($D$32="",1,INDEX(Inverse,MATCH(L33,TypeRow,0),MATCH($D$32,TypeCol,0))),INDEX(Damage,MATCH(L33,TypeRow,0),MATCH($B$32,TypeCol,0))*IF($C$32="",1,INDEX(Damage,MATCH(L33,TypeRow,0),MATCH($C$32,TypeCol,0)))*IF($D$32="",1,INDEX(Damage,MATCH(L33,TypeRow,0),MATCH($D$32,TypeCol,0))))&lt;=1),0,IF($I$32="Levitate",0,IF($B$10="Yes",IF(AND(OR($I$32="Filter",$I$32="Solid Rock"),INDEX(Inverse,MATCH(L33,TypeRow,0),MATCH($B$32,TypeCol,0))*IF($C$32="",1,INDEX(Inverse,MATCH(L33,TypeRow,0),MATCH($C$32,TypeCol,0)))*IF($D$32="",1,INDEX(Inverse,MATCH(L33,TypeRow,0),MATCH($D$32,TypeCol,0)))&gt;1),(INDEX(Inverse,MATCH(L33,TypeRow,0),MATCH($B$32,TypeCol,0))*IF($C$32="",1,INDEX(Inverse,MATCH(L33,TypeRow,0),MATCH($C$32,TypeCol,0)))*IF($D$32="",1,INDEX(Inverse,MATCH(L33,TypeRow,0),MATCH($D$32,TypeCol,0))))*0.75,INDEX(Inverse,MATCH(L33,TypeRow,0),MATCH($B$32,TypeCol,0))*IF($C$32="",1,INDEX(Inverse,MATCH(L33,TypeRow,0),MATCH($C$32,TypeCol,0)))*IF($D$32="",1,INDEX(Inverse,MATCH(L33,TypeRow,0),MATCH($D$32,TypeCol,0)))),IF(AND(OR($I$32="Filter",$I$32="Solid Rock"),(INDEX(Damage,MATCH(L33,TypeRow,0),MATCH($B$32,TypeCol,0))*IF($C$32="",1,INDEX(Damage,MATCH(L33,TypeRow,0),MATCH($C$32,TypeCol,0)))*IF($D$32="",1,(INDEX(Damage,MATCH(L33,TypeRow,0),MATCH($D$32,TypeCol,0))))&gt;1)),INDEX(Damage,MATCH(L33,TypeRow,0),MATCH($B$32,TypeCol,0))*IF($C$32="",1,INDEX(Damage,MATCH(L33,TypeRow,0),MATCH($C$32,TypeCol,0)))*IF($D$32="",1,INDEX(Damage,MATCH(L33,TypeRow,0),MATCH($D$32,TypeCol,0)))*0.75,INDEX(Damage,MATCH(L33,TypeRow,0),MATCH($B$32,TypeCol,0))*IF($C$32="",1,INDEX(Damage,MATCH(L33,TypeRow,0),MATCH($C$32,TypeCol,0)))*IF($D$32="",1,INDEX(Damage,MATCH(L33,TypeRow,0),MATCH($D$32,TypeCol,0)))))))))</f>
        <v/>
      </c>
      <c r="M34" s="53" t="str">
        <f>IF($B$32="","",IF(OR(NOT($B$35=""),NOT($I$35="")),"ERROR!",IF(AND($I$32="Wonder Guard",IF($B$10="Yes",INDEX(Inverse,MATCH(M33,TypeRow,0),MATCH($B$32,TypeCol,0))*IF($C$32="",1,INDEX(Inverse,MATCH(M33,TypeRow,0),MATCH($C$32,TypeCol,0)))*IF($D$32="",1,INDEX(Inverse,MATCH(M33,TypeRow,0),MATCH($D$32,TypeCol,0))),INDEX(Damage,MATCH(M33,TypeRow,0),MATCH($B$32,TypeCol,0))*IF($C$32="",1,INDEX(Damage,MATCH(M33,TypeRow,0),MATCH($C$32,TypeCol,0)))*IF($D$32="",1,INDEX(Damage,MATCH(M33,TypeRow,0),MATCH($D$32,TypeCol,0))))&lt;=1),0,IF(AND($I$32="Thick Fat",$B$10="Yes"),INDEX(Inverse,MATCH(M33,TypeRow,0),MATCH($B$32,TypeCol,0))*IF($C$32="",1,INDEX(Inverse,MATCH(M33,TypeRow,0),MATCH($C$32,TypeCol,0)))*IF($D$32="",1,INDEX(Inverse,MATCH(M33,TypeRow,0),MATCH($D$32,TypeCol,0)))*0.05,IF(AND($I$32="Thick Fat",$B$10="No"),INDEX(Damage,MATCH(M33,TypeRow,0),MATCH($B$32,TypeCol,0))*IF($C$32="",1,INDEX(Damage,MATCH(M33,TypeRow,0),MATCH($C$32,TypeCol,0)))*IF($D$32="",1,INDEX(Damage,MATCH(M33,TypeRow,0),MATCH($D$32,TypeCol,0)))*0.05,IF($B$10="Yes",IF(AND(OR($I$32="Filter",$I$32="Solid Rock"),INDEX(Inverse,MATCH(M33,TypeRow,0),MATCH($B$32,TypeCol,0))*IF($C$32="",1,INDEX(Inverse,MATCH(M33,TypeRow,0),MATCH($C$32,TypeCol,0)))*IF($D$32="",1,INDEX(Inverse,MATCH(M33,TypeRow,0),MATCH($D$32,TypeCol,0)))&gt;1),(INDEX(Inverse,MATCH(M33,TypeRow,0),MATCH($B$32,TypeCol,0))*IF($C$32="",1,INDEX(Inverse,MATCH(M33,TypeRow,0),MATCH($C$32,TypeCol,0)))*IF($D$32="",1,INDEX(Inverse,MATCH(M33,TypeRow,0),MATCH($D$32,TypeCol,0))))*0.75,INDEX(Inverse,MATCH(M33,TypeRow,0),MATCH($B$32,TypeCol,0))*IF($C$32="",1,INDEX(Inverse,MATCH(M33,TypeRow,0),MATCH($C$32,TypeCol,0)))*IF($D$32="",1,INDEX(Inverse,MATCH(M33,TypeRow,0),MATCH($D$32,TypeCol,0)))),IF(AND(OR($I$32="Filter",$I$32="Solid Rock"),(INDEX(Damage,MATCH(M33,TypeRow,0),MATCH($B$32,TypeCol,0))*IF($C$32="",1,INDEX(Damage,MATCH(M33,TypeRow,0),MATCH($C$32,TypeCol,0)))*IF($D$32="",1,(INDEX(Damage,MATCH(M33,TypeRow,0),MATCH($D$32,TypeCol,0))))&gt;1)),INDEX(Damage,MATCH(M33,TypeRow,0),MATCH($B$32,TypeCol,0))*IF($C$32="",1,INDEX(Damage,MATCH(M33,TypeRow,0),MATCH($C$32,TypeCol,0)))*IF($D$32="",1,INDEX(Damage,MATCH(M33,TypeRow,0),MATCH($D$32,TypeCol,0)))*0.75,INDEX(Damage,MATCH(M33,TypeRow,0),MATCH($B$32,TypeCol,0))*IF($C$32="",1,INDEX(Damage,MATCH(M33,TypeRow,0),MATCH($C$32,TypeCol,0)))*IF($D$32="",1,INDEX(Damage,MATCH(M33,TypeRow,0),MATCH($D$32,TypeCol,0))))))))))</f>
        <v/>
      </c>
      <c r="N34" s="53" t="str">
        <f t="shared" ref="N34:S34" si="3">IF($B$32="","",IF(OR(NOT($B$35=""),NOT($I$35="")),"ERROR!",IF(AND($I$32="Wonder Guard",IF($B$10="Yes",INDEX(Inverse,MATCH(N33,TypeRow,0),MATCH($B$32,TypeCol,0))*IF($C$32="",1,INDEX(Inverse,MATCH(N33,TypeRow,0),MATCH($C$32,TypeCol,0)))*IF($D$32="",1,INDEX(Inverse,MATCH(N33,TypeRow,0),MATCH($D$32,TypeCol,0))),INDEX(Damage,MATCH(N33,TypeRow,0),MATCH($B$32,TypeCol,0))*IF($C$32="",1,INDEX(Damage,MATCH(N33,TypeRow,0),MATCH($C$32,TypeCol,0)))*IF($D$32="",1,INDEX(Damage,MATCH(N33,TypeRow,0),MATCH($D$32,TypeCol,0))))&lt;=1),0,IF($B$10="Yes",IF(AND(OR($I$32="Filter",$I$32="Solid Rock"),INDEX(Inverse,MATCH(N33,TypeRow,0),MATCH($B$32,TypeCol,0))*IF($C$32="",1,INDEX(Inverse,MATCH(N33,TypeRow,0),MATCH($C$32,TypeCol,0)))*IF($D$32="",1,INDEX(Inverse,MATCH(N33,TypeRow,0),MATCH($D$32,TypeCol,0)))&gt;1),(INDEX(Inverse,MATCH(N33,TypeRow,0),MATCH($B$32,TypeCol,0))*IF($C$32="",1,INDEX(Inverse,MATCH(N33,TypeRow,0),MATCH($C$32,TypeCol,0)))*IF($D$32="",1,INDEX(Inverse,MATCH(N33,TypeRow,0),MATCH($D$32,TypeCol,0))))*0.75,INDEX(Inverse,MATCH(N33,TypeRow,0),MATCH($B$32,TypeCol,0))*IF($C$32="",1,INDEX(Inverse,MATCH(N33,TypeRow,0),MATCH($C$32,TypeCol,0)))*IF($D$32="",1,INDEX(Inverse,MATCH(N33,TypeRow,0),MATCH($D$32,TypeCol,0)))),IF(AND(OR($I$32="Filter",$I$32="Solid Rock"),(INDEX(Damage,MATCH(N33,TypeRow,0),MATCH($B$32,TypeCol,0))*IF($C$32="",1,INDEX(Damage,MATCH(N33,TypeRow,0),MATCH($C$32,TypeCol,0)))*IF($D$32="",1,(INDEX(Damage,MATCH(N33,TypeRow,0),MATCH($D$32,TypeCol,0))))&gt;1)),INDEX(Damage,MATCH(N33,TypeRow,0),MATCH($B$32,TypeCol,0))*IF($C$32="",1,INDEX(Damage,MATCH(N33,TypeRow,0),MATCH($C$32,TypeCol,0)))*IF($D$32="",1,INDEX(Damage,MATCH(N33,TypeRow,0),MATCH($D$32,TypeCol,0)))*0.75,INDEX(Damage,MATCH(N33,TypeRow,0),MATCH($B$32,TypeCol,0))*IF($C$32="",1,INDEX(Damage,MATCH(N33,TypeRow,0),MATCH($C$32,TypeCol,0)))*IF($D$32="",1,INDEX(Damage,MATCH(N33,TypeRow,0),MATCH($D$32,TypeCol,0))))))))</f>
        <v/>
      </c>
      <c r="O34" s="53" t="str">
        <f t="shared" si="3"/>
        <v/>
      </c>
      <c r="P34" s="53" t="str">
        <f t="shared" si="3"/>
        <v/>
      </c>
      <c r="Q34" s="53" t="str">
        <f t="shared" si="3"/>
        <v/>
      </c>
      <c r="R34" s="53" t="str">
        <f t="shared" si="3"/>
        <v/>
      </c>
      <c r="S34" s="53" t="str">
        <f t="shared" si="3"/>
        <v/>
      </c>
      <c r="T34" s="54" t="str">
        <f>IF($B$32="","",IF(OR(NOT($B$35=""),NOT($I$35="")),"ERROR!",IF(AND($I$32="Wonder Guard",IF($B$10="Yes",INDEX(Inverse,MATCH(T33,TypeRow,0),MATCH($B$32,TypeCol,0))*IF($C$32="",1,INDEX(Inverse,MATCH(T33,TypeRow,0),MATCH($C$32,TypeCol,0)))*IF($D$32="",1,INDEX(Inverse,MATCH(T33,TypeRow,0),MATCH($D$32,TypeCol,0))),INDEX(Damage,MATCH(T33,TypeRow,0),MATCH($B$32,TypeCol,0))*IF($C$32="",1,INDEX(Damage,MATCH(T33,TypeRow,0),MATCH($C$32,TypeCol,0)))*IF($D$32="",1,INDEX(Damage,MATCH(T33,TypeRow,0),MATCH($D$32,TypeCol,0))))&lt;=1),0,IF(OR($I$32="Storm Drain",$I$32="Water Absorb"),0,IF($B$10="Yes",IF(AND(OR($I$32="Filter",$I$32="Solid Rock"),INDEX(Inverse,MATCH(T33,TypeRow,0),MATCH($B$32,TypeCol,0))*IF($C$32="",1,INDEX(Inverse,MATCH(T33,TypeRow,0),MATCH($C$32,TypeCol,0)))*IF($D$32="",1,INDEX(Inverse,MATCH(T33,TypeRow,0),MATCH($D$32,TypeCol,0)))&gt;1),(INDEX(Inverse,MATCH(T33,TypeRow,0),MATCH($B$32,TypeCol,0))*IF($C$32="",1,INDEX(Inverse,MATCH(T33,TypeRow,0),MATCH($C$32,TypeCol,0)))*IF($D$32="",1,INDEX(Inverse,MATCH(T33,TypeRow,0),MATCH($D$32,TypeCol,0))))*0.75,INDEX(Inverse,MATCH(T33,TypeRow,0),MATCH($B$32,TypeCol,0))*IF($C$32="",1,INDEX(Inverse,MATCH(T33,TypeRow,0),MATCH($C$32,TypeCol,0)))*IF($D$32="",1,INDEX(Inverse,MATCH(T33,TypeRow,0),MATCH($D$32,TypeCol,0)))),IF(AND(OR($I$32="Filter",$I$32="Solid Rock"),(INDEX(Damage,MATCH(T33,TypeRow,0),MATCH($B$32,TypeCol,0))*IF($C$32="",1,INDEX(Damage,MATCH(T33,TypeRow,0),MATCH($C$32,TypeCol,0)))*IF($D$32="",1,(INDEX(Damage,MATCH(T33,TypeRow,0),MATCH($D$32,TypeCol,0))))&gt;1)),INDEX(Damage,MATCH(T33,TypeRow,0),MATCH($B$32,TypeCol,0))*IF($C$32="",1,INDEX(Damage,MATCH(T33,TypeRow,0),MATCH($C$32,TypeCol,0)))*IF($D$32="",1,INDEX(Damage,MATCH(T33,TypeRow,0),MATCH($D$32,TypeCol,0)))*0.75,INDEX(Damage,MATCH(T33,TypeRow,0),MATCH($B$32,TypeCol,0))*IF($C$32="",1,INDEX(Damage,MATCH(T33,TypeRow,0),MATCH($C$32,TypeCol,0)))*IF($D$32="",1,INDEX(Damage,MATCH(T33,TypeRow,0),MATCH($D$32,TypeCol,0)))))))))</f>
        <v/>
      </c>
    </row>
    <row r="35" spans="1:20" x14ac:dyDescent="0.35">
      <c r="A35" s="62" t="s">
        <v>107</v>
      </c>
      <c r="B35" s="61" t="str">
        <f>IF(NOT(C35=""),"ERROR A:","")</f>
        <v/>
      </c>
      <c r="C35" s="64" t="str">
        <f>IF(OR(AND(NOT(B32=""),NOT(C32=""),B32=C32),AND(NOT(B32=""),NOT(D32=""),B32=D32),AND(NOT(C32=""),NOT(D32=""),C32=D32)),"POKEMON CANNOT HAVE TWO OR MORE OF SAME TYPE!","")</f>
        <v/>
      </c>
      <c r="D35" s="64"/>
      <c r="E35" s="64"/>
      <c r="F35" s="64"/>
      <c r="G35" s="64"/>
      <c r="H35" s="64"/>
      <c r="I35" s="65" t="str">
        <f>IF(NOT(M35=""),"ERROR B:","")</f>
        <v/>
      </c>
      <c r="J35" s="65"/>
      <c r="K35" s="65"/>
      <c r="L35" s="65"/>
      <c r="M35" s="64" t="str">
        <f>IF(AND(NOT(D32=""),NOT(I32="")),"POKEMON CANNOT HAVE MORE THAN ONE ABILITY!","")</f>
        <v/>
      </c>
      <c r="N35" s="64"/>
      <c r="O35" s="64"/>
      <c r="P35" s="64"/>
      <c r="Q35" s="64"/>
      <c r="R35" s="64"/>
      <c r="S35" s="64"/>
      <c r="T35" s="64"/>
    </row>
    <row r="37" spans="1:20" x14ac:dyDescent="0.35">
      <c r="A37" s="84" t="s">
        <v>114</v>
      </c>
      <c r="B37" s="50" t="s">
        <v>85</v>
      </c>
      <c r="C37" s="51" t="s">
        <v>86</v>
      </c>
      <c r="D37" s="29" t="s">
        <v>87</v>
      </c>
      <c r="E37" s="77" t="s">
        <v>88</v>
      </c>
      <c r="F37" s="77"/>
      <c r="G37" s="77"/>
      <c r="H37" s="78"/>
      <c r="I37" s="79" t="s">
        <v>89</v>
      </c>
      <c r="J37" s="73"/>
      <c r="K37" s="73"/>
      <c r="L37" s="73"/>
      <c r="M37" s="73" t="s">
        <v>65</v>
      </c>
      <c r="N37" s="73"/>
      <c r="O37" s="73"/>
      <c r="P37" s="73"/>
      <c r="Q37" s="73"/>
      <c r="R37" s="73"/>
      <c r="S37" s="73"/>
      <c r="T37" s="74"/>
    </row>
    <row r="38" spans="1:20" x14ac:dyDescent="0.35">
      <c r="A38" s="84"/>
      <c r="B38" s="55"/>
      <c r="C38" s="56"/>
      <c r="D38" s="30"/>
      <c r="E38" s="80" t="str">
        <f>IF(D38="","",VLOOKUP(D38,TypeAbilities,2))</f>
        <v/>
      </c>
      <c r="F38" s="80"/>
      <c r="G38" s="80"/>
      <c r="H38" s="81"/>
      <c r="I38" s="82"/>
      <c r="J38" s="83"/>
      <c r="K38" s="83"/>
      <c r="L38" s="83"/>
      <c r="M38" s="75" t="str">
        <f>IF(I38="","",VLOOKUP(I38,'Matchup-Affecting Abilities'!$A$6:$B$17,2))</f>
        <v/>
      </c>
      <c r="N38" s="75"/>
      <c r="O38" s="75"/>
      <c r="P38" s="75"/>
      <c r="Q38" s="75"/>
      <c r="R38" s="75"/>
      <c r="S38" s="75"/>
      <c r="T38" s="76"/>
    </row>
    <row r="39" spans="1:20" x14ac:dyDescent="0.35">
      <c r="A39" s="70" t="s">
        <v>90</v>
      </c>
      <c r="B39" s="31" t="s">
        <v>2</v>
      </c>
      <c r="C39" s="32" t="s">
        <v>3</v>
      </c>
      <c r="D39" s="33" t="s">
        <v>4</v>
      </c>
      <c r="E39" s="34" t="s">
        <v>5</v>
      </c>
      <c r="F39" s="35" t="s">
        <v>6</v>
      </c>
      <c r="G39" s="36" t="s">
        <v>7</v>
      </c>
      <c r="H39" s="37" t="s">
        <v>8</v>
      </c>
      <c r="I39" s="38" t="s">
        <v>9</v>
      </c>
      <c r="J39" s="39" t="s">
        <v>10</v>
      </c>
      <c r="K39" s="40" t="s">
        <v>11</v>
      </c>
      <c r="L39" s="41" t="s">
        <v>12</v>
      </c>
      <c r="M39" s="42" t="s">
        <v>13</v>
      </c>
      <c r="N39" s="43" t="s">
        <v>14</v>
      </c>
      <c r="O39" s="44" t="s">
        <v>15</v>
      </c>
      <c r="P39" s="45" t="s">
        <v>16</v>
      </c>
      <c r="Q39" s="46" t="s">
        <v>17</v>
      </c>
      <c r="R39" s="47" t="s">
        <v>18</v>
      </c>
      <c r="S39" s="48" t="s">
        <v>19</v>
      </c>
      <c r="T39" s="49" t="s">
        <v>20</v>
      </c>
    </row>
    <row r="40" spans="1:20" x14ac:dyDescent="0.35">
      <c r="A40" s="71"/>
      <c r="B40" s="52" t="str">
        <f>IF($B$38="","",IF(OR(NOT($B$41=""),NOT($I$41="")),"ERROR!",IF(AND($I$38="Wonder Guard",IF($B$10="Yes",INDEX(Inverse,MATCH(B39,TypeRow,0),MATCH($B$38,TypeCol,0))*IF($C$38="",1,INDEX(Inverse,MATCH(B39,TypeRow,0),MATCH($C$38,TypeCol,0)))*IF($D$38="",1,INDEX(Inverse,MATCH(B39,TypeRow,0),MATCH($D$38,TypeCol,0))),INDEX(Damage,MATCH(B39,TypeRow,0),MATCH($B$38,TypeCol,0))*IF($C$38="",1,INDEX(Damage,MATCH(B39,TypeRow,0),MATCH($C$38,TypeCol,0)))*IF($D$38="",1,INDEX(Damage,MATCH(B39,TypeRow,0),MATCH($D$38,TypeCol,0))))&lt;=1),0,IF($B$10="Yes",IF(AND(OR($I$38="Filter",$I$38="Solid Rock"),INDEX(Inverse,MATCH(B39,TypeRow,0),MATCH($B$38,TypeCol,0))*IF($C$38="",1,INDEX(Inverse,MATCH(B39,TypeRow,0),MATCH($C$38,TypeCol,0)))*IF($D$38="",1,INDEX(Inverse,MATCH(B39,TypeRow,0),MATCH($D$38,TypeCol,0)))&gt;1),(INDEX(Inverse,MATCH(B39,TypeRow,0),MATCH($B$38,TypeCol,0))*IF($C$38="",1,INDEX(Inverse,MATCH(B39,TypeRow,0),MATCH($C$38,TypeCol,0)))*IF($D$38="",1,INDEX(Inverse,MATCH(B39,TypeRow,0),MATCH($D$38,TypeCol,0))))*0.75,INDEX(Inverse,MATCH(B39,TypeRow,0),MATCH($B$38,TypeCol,0))*IF($C$38="",1,INDEX(Inverse,MATCH(B39,TypeRow,0),MATCH($C$38,TypeCol,0)))*IF($D$38="",1,INDEX(Inverse,MATCH(B39,TypeRow,0),MATCH($D$38,TypeCol,0)))),IF(AND(OR($I$38="Filter",$I$38="Solid Rock"),(INDEX(Damage,MATCH(B39,TypeRow,0),MATCH($B$38,TypeCol,0))*IF($C$38="",1,INDEX(Damage,MATCH(B39,TypeRow,0),MATCH($C$38,TypeCol,0)))*IF($D$38="",1,(INDEX(Damage,MATCH(B39,TypeRow,0),MATCH($D$38,TypeCol,0))))&gt;1)),INDEX(Damage,MATCH(B39,TypeRow,0),MATCH($B$38,TypeCol,0))*IF($C$38="",1,INDEX(Damage,MATCH(B39,TypeRow,0),MATCH($C$38,TypeCol,0)))*IF($D$38="",1,INDEX(Damage,MATCH(B39,TypeRow,0),MATCH($D$38,TypeCol,0)))*0.75,INDEX(Damage,MATCH(B39,TypeRow,0),MATCH($B$38,TypeCol,0))*IF($C$38="",1,INDEX(Damage,MATCH(B39,TypeRow,0),MATCH($C$38,TypeCol,0)))*IF($D$38="",1,INDEX(Damage,MATCH(B39,TypeRow,0),MATCH($D$38,TypeCol,0))))))))</f>
        <v/>
      </c>
      <c r="C40" s="53" t="str">
        <f>IF($B$38="","",IF(OR(NOT($B$41=""),NOT($I$41="")),"ERROR!",IF(AND($I$38="Wonder Guard",IF($B$10="Yes",INDEX(Inverse,MATCH(C39,TypeRow,0),MATCH($B$38,TypeCol,0))*IF($C$38="",1,INDEX(Inverse,MATCH(C39,TypeRow,0),MATCH($C$38,TypeCol,0)))*IF($D$38="",1,INDEX(Inverse,MATCH(C39,TypeRow,0),MATCH($D$38,TypeCol,0))),INDEX(Damage,MATCH(C39,TypeRow,0),MATCH($B$38,TypeCol,0))*IF($C$38="",1,INDEX(Damage,MATCH(C39,TypeRow,0),MATCH($C$38,TypeCol,0)))*IF($D$38="",1,INDEX(Damage,MATCH(C39,TypeRow,0),MATCH($D$38,TypeCol,0))))&lt;=1),0,IF($B$10="Yes",IF(AND(OR($I$38="Filter",$I$38="Solid Rock"),INDEX(Inverse,MATCH(C39,TypeRow,0),MATCH($B$38,TypeCol,0))*IF($C$38="",1,INDEX(Inverse,MATCH(C39,TypeRow,0),MATCH($C$38,TypeCol,0)))*IF($D$38="",1,INDEX(Inverse,MATCH(C39,TypeRow,0),MATCH($D$38,TypeCol,0)))&gt;1),(INDEX(Inverse,MATCH(C39,TypeRow,0),MATCH($B$38,TypeCol,0))*IF($C$38="",1,INDEX(Inverse,MATCH(C39,TypeRow,0),MATCH($C$38,TypeCol,0)))*IF($D$38="",1,INDEX(Inverse,MATCH(C39,TypeRow,0),MATCH($D$38,TypeCol,0))))*0.75,INDEX(Inverse,MATCH(C39,TypeRow,0),MATCH($B$38,TypeCol,0))*IF($C$38="",1,INDEX(Inverse,MATCH(C39,TypeRow,0),MATCH($C$38,TypeCol,0)))*IF($D$38="",1,INDEX(Inverse,MATCH(C39,TypeRow,0),MATCH($D$38,TypeCol,0)))),IF(AND(OR($I$38="Filter",$I$38="Solid Rock"),(INDEX(Damage,MATCH(C39,TypeRow,0),MATCH($B$38,TypeCol,0))*IF($C$38="",1,INDEX(Damage,MATCH(C39,TypeRow,0),MATCH($C$38,TypeCol,0)))*IF($D$38="",1,(INDEX(Damage,MATCH(C39,TypeRow,0),MATCH($D$38,TypeCol,0))))&gt;1)),INDEX(Damage,MATCH(C39,TypeRow,0),MATCH($B$38,TypeCol,0))*IF($C$38="",1,INDEX(Damage,MATCH(C39,TypeRow,0),MATCH($C$38,TypeCol,0)))*IF($D$38="",1,INDEX(Damage,MATCH(C39,TypeRow,0),MATCH($D$38,TypeCol,0)))*0.75,INDEX(Damage,MATCH(C39,TypeRow,0),MATCH($B$38,TypeCol,0))*IF($C$38="",1,INDEX(Damage,MATCH(C39,TypeRow,0),MATCH($C$38,TypeCol,0)))*IF($D$38="",1,INDEX(Damage,MATCH(C39,TypeRow,0),MATCH($D$38,TypeCol,0))))))))</f>
        <v/>
      </c>
      <c r="D40" s="53" t="str">
        <f>IF($B$38="","",IF(OR(NOT($B$41=""),NOT($I$41="")),"ERROR!",IF(AND($I$38="Wonder Guard",IF($B$10="Yes",INDEX(Inverse,MATCH(D39,TypeRow,0),MATCH($B$38,TypeCol,0))*IF($C$38="",1,INDEX(Inverse,MATCH(D39,TypeRow,0),MATCH($C$38,TypeCol,0)))*IF($D$38="",1,INDEX(Inverse,MATCH(D39,TypeRow,0),MATCH($D$38,TypeCol,0))),INDEX(Damage,MATCH(D39,TypeRow,0),MATCH($B$38,TypeCol,0))*IF($C$38="",1,INDEX(Damage,MATCH(D39,TypeRow,0),MATCH($C$38,TypeCol,0)))*IF($D$38="",1,INDEX(Damage,MATCH(D39,TypeRow,0),MATCH($D$38,TypeCol,0))))&lt;=1),0,IF($B$10="Yes",IF(AND(OR($I$38="Filter",$I$38="Solid Rock"),INDEX(Inverse,MATCH(D39,TypeRow,0),MATCH($B$38,TypeCol,0))*IF($C$38="",1,INDEX(Inverse,MATCH(D39,TypeRow,0),MATCH($C$38,TypeCol,0)))*IF($D$38="",1,INDEX(Inverse,MATCH(D39,TypeRow,0),MATCH($D$38,TypeCol,0)))&gt;1),(INDEX(Inverse,MATCH(D39,TypeRow,0),MATCH($B$38,TypeCol,0))*IF($C$38="",1,INDEX(Inverse,MATCH(D39,TypeRow,0),MATCH($C$38,TypeCol,0)))*IF($D$38="",1,INDEX(Inverse,MATCH(D39,TypeRow,0),MATCH($D$38,TypeCol,0))))*0.75,INDEX(Inverse,MATCH(D39,TypeRow,0),MATCH($B$38,TypeCol,0))*IF($C$38="",1,INDEX(Inverse,MATCH(D39,TypeRow,0),MATCH($C$38,TypeCol,0)))*IF($D$38="",1,INDEX(Inverse,MATCH(D39,TypeRow,0),MATCH($D$38,TypeCol,0)))),IF(AND(OR($I$38="Filter",$I$38="Solid Rock"),(INDEX(Damage,MATCH(D39,TypeRow,0),MATCH($B$38,TypeCol,0))*IF($C$38="",1,INDEX(Damage,MATCH(D39,TypeRow,0),MATCH($C$38,TypeCol,0)))*IF($D$38="",1,(INDEX(Damage,MATCH(D39,TypeRow,0),MATCH($D$38,TypeCol,0))))&gt;1)),INDEX(Damage,MATCH(D39,TypeRow,0),MATCH($B$38,TypeCol,0))*IF($C$38="",1,INDEX(Damage,MATCH(D39,TypeRow,0),MATCH($C$38,TypeCol,0)))*IF($D$38="",1,INDEX(Damage,MATCH(D39,TypeRow,0),MATCH($D$38,TypeCol,0)))*0.75,INDEX(Damage,MATCH(D39,TypeRow,0),MATCH($B$38,TypeCol,0))*IF($C$38="",1,INDEX(Damage,MATCH(D39,TypeRow,0),MATCH($C$38,TypeCol,0)))*IF($D$38="",1,INDEX(Damage,MATCH(D39,TypeRow,0),MATCH($D$38,TypeCol,0))))))))</f>
        <v/>
      </c>
      <c r="E40" s="53" t="str">
        <f>IF($B$38="","",IF(OR(NOT($B$41=""),NOT($I$41="")),"ERROR!",IF(AND($I$38="Wonder Guard",IF($B$10="Yes",INDEX(Inverse,MATCH(E39,TypeRow,0),MATCH($B$38,TypeCol,0))*IF($C$38="",1,INDEX(Inverse,MATCH(E39,TypeRow,0),MATCH($C$38,TypeCol,0)))*IF($D$38="",1,INDEX(Inverse,MATCH(E39,TypeRow,0),MATCH($D$38,TypeCol,0))),INDEX(Damage,MATCH(E39,TypeRow,0),MATCH($B$38,TypeCol,0))*IF($C$38="",1,INDEX(Damage,MATCH(E39,TypeRow,0),MATCH($C$38,TypeCol,0)))*IF($D$38="",1,INDEX(Damage,MATCH(E39,TypeRow,0),MATCH($D$38,TypeCol,0))))&lt;=1),0,IF(OR($I$38="Lightningrod",$I$38="Motor Drive",$I$38="Volt Absorb"),0,IF($B$10="Yes",IF(AND(OR($I$38="Filter",$I$38="Solid Rock"),INDEX(Inverse,MATCH(E39,TypeRow,0),MATCH($B$38,TypeCol,0))*IF($C$38="",1,INDEX(Inverse,MATCH(E39,TypeRow,0),MATCH($C$38,TypeCol,0)))*IF($D$38="",1,INDEX(Inverse,MATCH(E39,TypeRow,0),MATCH($D$38,TypeCol,0)))&gt;1),(INDEX(Inverse,MATCH(E39,TypeRow,0),MATCH($B$38,TypeCol,0))*IF($C$38="",1,INDEX(Inverse,MATCH(E39,TypeRow,0),MATCH($C$38,TypeCol,0)))*IF($D$38="",1,INDEX(Inverse,MATCH(E39,TypeRow,0),MATCH($D$38,TypeCol,0))))*0.75,INDEX(Inverse,MATCH(E39,TypeRow,0),MATCH($B$38,TypeCol,0))*IF($C$38="",1,INDEX(Inverse,MATCH(E39,TypeRow,0),MATCH($C$38,TypeCol,0)))*IF($D$38="",1,INDEX(Inverse,MATCH(E39,TypeRow,0),MATCH($D$38,TypeCol,0)))),IF(AND(OR($I$38="Filter",$I$38="Solid Rock"),(INDEX(Damage,MATCH(E39,TypeRow,0),MATCH($B$38,TypeCol,0))*IF($C$38="",1,INDEX(Damage,MATCH(E39,TypeRow,0),MATCH($C$38,TypeCol,0)))*IF($D$38="",1,(INDEX(Damage,MATCH(E39,TypeRow,0),MATCH($D$38,TypeCol,0))))&gt;1)),INDEX(Damage,MATCH(E39,TypeRow,0),MATCH($B$38,TypeCol,0))*IF($C$38="",1,INDEX(Damage,MATCH(E39,TypeRow,0),MATCH($C$38,TypeCol,0)))*IF($D$38="",1,INDEX(Damage,MATCH(E39,TypeRow,0),MATCH($D$38,TypeCol,0)))*0.75,INDEX(Damage,MATCH(E39,TypeRow,0),MATCH($B$38,TypeCol,0))*IF($C$38="",1,INDEX(Damage,MATCH(E39,TypeRow,0),MATCH($C$38,TypeCol,0)))*IF($D$38="",1,INDEX(Damage,MATCH(E39,TypeRow,0),MATCH($D$38,TypeCol,0)))))))))</f>
        <v/>
      </c>
      <c r="F40" s="53" t="str">
        <f>IF($B$38="","",IF(OR(NOT($B$41=""),NOT($I$41="")),"ERROR!",IF(AND($I$38="Wonder Guard",IF($B$10="Yes",INDEX(Inverse,MATCH(F39,TypeRow,0),MATCH($B$38,TypeCol,0))*IF($C$38="",1,INDEX(Inverse,MATCH(F39,TypeRow,0),MATCH($C$38,TypeCol,0)))*IF($D$38="",1,INDEX(Inverse,MATCH(F39,TypeRow,0),MATCH($D$38,TypeCol,0))),INDEX(Damage,MATCH(F39,TypeRow,0),MATCH($B$38,TypeCol,0))*IF($C$38="",1,INDEX(Damage,MATCH(F39,TypeRow,0),MATCH($C$38,TypeCol,0)))*IF($D$38="",1,INDEX(Damage,MATCH(F39,TypeRow,0),MATCH($D$38,TypeCol,0))))&lt;=1),0,IF($B$10="Yes",IF(AND(OR($I$38="Filter",$I$38="Solid Rock"),INDEX(Inverse,MATCH(F39,TypeRow,0),MATCH($B$38,TypeCol,0))*IF($C$38="",1,INDEX(Inverse,MATCH(F39,TypeRow,0),MATCH($C$38,TypeCol,0)))*IF($D$38="",1,INDEX(Inverse,MATCH(F39,TypeRow,0),MATCH($D$38,TypeCol,0)))&gt;1),(INDEX(Inverse,MATCH(F39,TypeRow,0),MATCH($B$38,TypeCol,0))*IF($C$38="",1,INDEX(Inverse,MATCH(F39,TypeRow,0),MATCH($C$38,TypeCol,0)))*IF($D$38="",1,INDEX(Inverse,MATCH(F39,TypeRow,0),MATCH($D$38,TypeCol,0))))*0.75,INDEX(Inverse,MATCH(F39,TypeRow,0),MATCH($B$38,TypeCol,0))*IF($C$38="",1,INDEX(Inverse,MATCH(F39,TypeRow,0),MATCH($C$38,TypeCol,0)))*IF($D$38="",1,INDEX(Inverse,MATCH(F39,TypeRow,0),MATCH($D$38,TypeCol,0)))),IF(AND(OR($I$38="Filter",$I$38="Solid Rock"),(INDEX(Damage,MATCH(F39,TypeRow,0),MATCH($B$38,TypeCol,0))*IF($C$38="",1,INDEX(Damage,MATCH(F39,TypeRow,0),MATCH($C$38,TypeCol,0)))*IF($D$38="",1,(INDEX(Damage,MATCH(F39,TypeRow,0),MATCH($D$38,TypeCol,0))))&gt;1)),INDEX(Damage,MATCH(F39,TypeRow,0),MATCH($B$38,TypeCol,0))*IF($C$38="",1,INDEX(Damage,MATCH(F39,TypeRow,0),MATCH($C$38,TypeCol,0)))*IF($D$38="",1,INDEX(Damage,MATCH(F39,TypeRow,0),MATCH($D$38,TypeCol,0)))*0.75,INDEX(Damage,MATCH(F39,TypeRow,0),MATCH($B$38,TypeCol,0))*IF($C$38="",1,INDEX(Damage,MATCH(F39,TypeRow,0),MATCH($C$38,TypeCol,0)))*IF($D$38="",1,INDEX(Damage,MATCH(F39,TypeRow,0),MATCH($D$38,TypeCol,0))))))))</f>
        <v/>
      </c>
      <c r="G40" s="53" t="str">
        <f>IF($B$38="","",IF(OR(NOT($B$41=""),NOT($I$41="")),"ERROR!",IF(AND($I$38="Wonder Guard",IF($B$10="Yes",INDEX(Inverse,MATCH(G39,TypeRow,0),MATCH($B$38,TypeCol,0))*IF($C$38="",1,INDEX(Inverse,MATCH(G39,TypeRow,0),MATCH($C$38,TypeCol,0)))*IF($D$38="",1,INDEX(Inverse,MATCH(G39,TypeRow,0),MATCH($D$38,TypeCol,0))),INDEX(Damage,MATCH(G39,TypeRow,0),MATCH($B$38,TypeCol,0))*IF($C$38="",1,INDEX(Damage,MATCH(G39,TypeRow,0),MATCH($C$38,TypeCol,0)))*IF($D$38="",1,INDEX(Damage,MATCH(G39,TypeRow,0),MATCH($D$38,TypeCol,0))))&lt;=1),0,IF($B$10="Yes",IF(AND(OR($I$38="Filter",$I$38="Solid Rock"),INDEX(Inverse,MATCH(G39,TypeRow,0),MATCH($B$38,TypeCol,0))*IF($C$38="",1,INDEX(Inverse,MATCH(G39,TypeRow,0),MATCH($C$38,TypeCol,0)))*IF($D$38="",1,INDEX(Inverse,MATCH(G39,TypeRow,0),MATCH($D$38,TypeCol,0)))&gt;1),(INDEX(Inverse,MATCH(G39,TypeRow,0),MATCH($B$38,TypeCol,0))*IF($C$38="",1,INDEX(Inverse,MATCH(G39,TypeRow,0),MATCH($C$38,TypeCol,0)))*IF($D$38="",1,INDEX(Inverse,MATCH(G39,TypeRow,0),MATCH($D$38,TypeCol,0))))*0.75,INDEX(Inverse,MATCH(G39,TypeRow,0),MATCH($B$38,TypeCol,0))*IF($C$38="",1,INDEX(Inverse,MATCH(G39,TypeRow,0),MATCH($C$38,TypeCol,0)))*IF($D$38="",1,INDEX(Inverse,MATCH(G39,TypeRow,0),MATCH($D$38,TypeCol,0)))),IF(AND(OR($I$38="Filter",$I$38="Solid Rock"),(INDEX(Damage,MATCH(G39,TypeRow,0),MATCH($B$38,TypeCol,0))*IF($C$38="",1,INDEX(Damage,MATCH(G39,TypeRow,0),MATCH($C$38,TypeCol,0)))*IF($D$38="",1,(INDEX(Damage,MATCH(G39,TypeRow,0),MATCH($D$38,TypeCol,0))))&gt;1)),INDEX(Damage,MATCH(G39,TypeRow,0),MATCH($B$38,TypeCol,0))*IF($C$38="",1,INDEX(Damage,MATCH(G39,TypeRow,0),MATCH($C$38,TypeCol,0)))*IF($D$38="",1,INDEX(Damage,MATCH(G39,TypeRow,0),MATCH($D$38,TypeCol,0)))*0.75,INDEX(Damage,MATCH(G39,TypeRow,0),MATCH($B$38,TypeCol,0))*IF($C$38="",1,INDEX(Damage,MATCH(G39,TypeRow,0),MATCH($C$38,TypeCol,0)))*IF($D$38="",1,INDEX(Damage,MATCH(G39,TypeRow,0),MATCH($D$38,TypeCol,0))))))))</f>
        <v/>
      </c>
      <c r="H40" s="53" t="str">
        <f>IF($B$38="","",IF(OR(NOT($B$41=""),NOT($I$41="")),"ERROR!",IF(AND($I$38="Wonder Guard",IF($B$10="Yes",INDEX(Inverse,MATCH(H39,TypeRow,0),MATCH($B$38,TypeCol,0))*IF($C$38="",1,INDEX(Inverse,MATCH(H39,TypeRow,0),MATCH($C$38,TypeCol,0)))*IF($D$38="",1,INDEX(Inverse,MATCH(H39,TypeRow,0),MATCH($D$38,TypeCol,0))),INDEX(Damage,MATCH(H39,TypeRow,0),MATCH($B$38,TypeCol,0))*IF($C$38="",1,INDEX(Damage,MATCH(H39,TypeRow,0),MATCH($C$38,TypeCol,0)))*IF($D$38="",1,INDEX(Damage,MATCH(H39,TypeRow,0),MATCH($D$38,TypeCol,0))))&lt;=1),0,IF(AND(OR($I$38="Heatproof",$I$38="Thick Fat"),$B$10="Yes"),INDEX(Inverse,MATCH(H39,TypeRow,0),MATCH($B$38,TypeCol,0))*IF($C$38="",1,INDEX(Inverse,MATCH(H39,TypeRow,0),MATCH($C$38,TypeCol,0)))*IF($D$38="",1,INDEX(Inverse,MATCH(H39,TypeRow,0),MATCH($D$38,TypeCol,0)))*0.05,IF(AND(OR($I$38="Heatproof",$I$38="Thick Fat"),$B$10="No"),INDEX(Damage,MATCH(H39,TypeRow,0),MATCH($B$38,TypeCol,0))*IF($C$38="",1,INDEX(Damage,MATCH(H39,TypeRow,0),MATCH($C$38,TypeCol,0)))*IF($D$38="",1,INDEX(Damage,MATCH(H39,TypeRow,0),MATCH($D$38,TypeCol,0)))*0.05,IF($I$38="Flash Fire",0,IF($B$10="Yes",IF(AND(OR($I$38="Filter",$I$38="Solid Rock"),INDEX(Inverse,MATCH(H39,TypeRow,0),MATCH($B$38,TypeCol,0))*IF($C$38="",1,INDEX(Inverse,MATCH(H39,TypeRow,0),MATCH($C$38,TypeCol,0)))*IF($D$38="",1,INDEX(Inverse,MATCH(H39,TypeRow,0),MATCH($D$38,TypeCol,0)))&gt;1),(INDEX(Inverse,MATCH(H39,TypeRow,0),MATCH($B$38,TypeCol,0))*IF($C$38="",1,INDEX(Inverse,MATCH(H39,TypeRow,0),MATCH($C$38,TypeCol,0)))*IF($D$38="",1,INDEX(Inverse,MATCH(H39,TypeRow,0),MATCH($D$38,TypeCol,0))))*0.75,INDEX(Inverse,MATCH(H39,TypeRow,0),MATCH($B$38,TypeCol,0))*IF($C$38="",1,INDEX(Inverse,MATCH(H39,TypeRow,0),MATCH($C$38,TypeCol,0)))*IF($D$38="",1,INDEX(Inverse,MATCH(H39,TypeRow,0),MATCH($D$38,TypeCol,0)))),IF(AND(OR($I$38="Filter",$I$38="Solid Rock"),(INDEX(Damage,MATCH(H39,TypeRow,0),MATCH($B$38,TypeCol,0))*IF($C$38="",1,INDEX(Damage,MATCH(H39,TypeRow,0),MATCH($C$38,TypeCol,0)))*IF($D$38="",1,(INDEX(Damage,MATCH(H39,TypeRow,0),MATCH($D$38,TypeCol,0))))&gt;1)),INDEX(Damage,MATCH(H39,TypeRow,0),MATCH($B$38,TypeCol,0))*IF($C$38="",1,INDEX(Damage,MATCH(H39,TypeRow,0),MATCH($C$38,TypeCol,0)))*IF($D$38="",1,INDEX(Damage,MATCH(H39,TypeRow,0),MATCH($D$38,TypeCol,0)))*0.75,INDEX(Damage,MATCH(H39,TypeRow,0),MATCH($B$38,TypeCol,0))*IF($C$38="",1,INDEX(Damage,MATCH(H39,TypeRow,0),MATCH($C$38,TypeCol,0)))*IF($D$38="",1,INDEX(Damage,MATCH(H39,TypeRow,0),MATCH($D$38,TypeCol,0)))))))))))</f>
        <v/>
      </c>
      <c r="I40" s="53" t="str">
        <f>IF($B$38="","",IF(OR(NOT($B$41=""),NOT($I$41="")),"ERROR!",IF(AND($I$38="Wonder Guard",IF($B$10="Yes",INDEX(Inverse,MATCH(I39,TypeRow,0),MATCH($B$38,TypeCol,0))*IF($C$38="",1,INDEX(Inverse,MATCH(I39,TypeRow,0),MATCH($C$38,TypeCol,0)))*IF($D$38="",1,INDEX(Inverse,MATCH(I39,TypeRow,0),MATCH($D$38,TypeCol,0))),INDEX(Damage,MATCH(I39,TypeRow,0),MATCH($B$38,TypeCol,0))*IF($C$38="",1,INDEX(Damage,MATCH(I39,TypeRow,0),MATCH($C$38,TypeCol,0)))*IF($D$38="",1,INDEX(Damage,MATCH(I39,TypeRow,0),MATCH($D$38,TypeCol,0))))&lt;=1),0,IF($B$10="Yes",IF(AND(OR($I$38="Filter",$I$38="Solid Rock"),INDEX(Inverse,MATCH(I39,TypeRow,0),MATCH($B$38,TypeCol,0))*IF($C$38="",1,INDEX(Inverse,MATCH(I39,TypeRow,0),MATCH($C$38,TypeCol,0)))*IF($D$38="",1,INDEX(Inverse,MATCH(I39,TypeRow,0),MATCH($D$38,TypeCol,0)))&gt;1),(INDEX(Inverse,MATCH(I39,TypeRow,0),MATCH($B$38,TypeCol,0))*IF($C$38="",1,INDEX(Inverse,MATCH(I39,TypeRow,0),MATCH($C$38,TypeCol,0)))*IF($D$38="",1,INDEX(Inverse,MATCH(I39,TypeRow,0),MATCH($D$38,TypeCol,0))))*0.75,INDEX(Inverse,MATCH(I39,TypeRow,0),MATCH($B$38,TypeCol,0))*IF($C$38="",1,INDEX(Inverse,MATCH(I39,TypeRow,0),MATCH($C$38,TypeCol,0)))*IF($D$38="",1,INDEX(Inverse,MATCH(I39,TypeRow,0),MATCH($D$38,TypeCol,0)))),IF(AND(OR($I$38="Filter",$I$38="Solid Rock"),(INDEX(Damage,MATCH(I39,TypeRow,0),MATCH($B$38,TypeCol,0))*IF($C$38="",1,INDEX(Damage,MATCH(I39,TypeRow,0),MATCH($C$38,TypeCol,0)))*IF($D$38="",1,(INDEX(Damage,MATCH(I39,TypeRow,0),MATCH($D$38,TypeCol,0))))&gt;1)),INDEX(Damage,MATCH(I39,TypeRow,0),MATCH($B$38,TypeCol,0))*IF($C$38="",1,INDEX(Damage,MATCH(I39,TypeRow,0),MATCH($C$38,TypeCol,0)))*IF($D$38="",1,INDEX(Damage,MATCH(I39,TypeRow,0),MATCH($D$38,TypeCol,0)))*0.75,INDEX(Damage,MATCH(I39,TypeRow,0),MATCH($B$38,TypeCol,0))*IF($C$38="",1,INDEX(Damage,MATCH(I39,TypeRow,0),MATCH($C$38,TypeCol,0)))*IF($D$38="",1,INDEX(Damage,MATCH(I39,TypeRow,0),MATCH($D$38,TypeCol,0))))))))</f>
        <v/>
      </c>
      <c r="J40" s="53" t="str">
        <f>IF($B$38="","",IF(OR(NOT($B$41=""),NOT($I$41="")),"ERROR!",IF(AND($I$38="Wonder Guard",IF($B$10="Yes",INDEX(Inverse,MATCH(J39,TypeRow,0),MATCH($B$38,TypeCol,0))*IF($C$38="",1,INDEX(Inverse,MATCH(J39,TypeRow,0),MATCH($C$38,TypeCol,0)))*IF($D$38="",1,INDEX(Inverse,MATCH(J39,TypeRow,0),MATCH($D$38,TypeCol,0))),INDEX(Damage,MATCH(J39,TypeRow,0),MATCH($B$38,TypeCol,0))*IF($C$38="",1,INDEX(Damage,MATCH(J39,TypeRow,0),MATCH($C$38,TypeCol,0)))*IF($D$38="",1,INDEX(Damage,MATCH(J39,TypeRow,0),MATCH($D$38,TypeCol,0))))&lt;=1),0,IF($B$10="Yes",IF(AND(OR($I$38="Filter",$I$38="Solid Rock"),INDEX(Inverse,MATCH(J39,TypeRow,0),MATCH($B$38,TypeCol,0))*IF($C$38="",1,INDEX(Inverse,MATCH(J39,TypeRow,0),MATCH($C$38,TypeCol,0)))*IF($D$38="",1,INDEX(Inverse,MATCH(J39,TypeRow,0),MATCH($D$38,TypeCol,0)))&gt;1),(INDEX(Inverse,MATCH(J39,TypeRow,0),MATCH($B$38,TypeCol,0))*IF($C$38="",1,INDEX(Inverse,MATCH(J39,TypeRow,0),MATCH($C$38,TypeCol,0)))*IF($D$38="",1,INDEX(Inverse,MATCH(J39,TypeRow,0),MATCH($D$38,TypeCol,0))))*0.75,INDEX(Inverse,MATCH(J39,TypeRow,0),MATCH($B$38,TypeCol,0))*IF($C$38="",1,INDEX(Inverse,MATCH(J39,TypeRow,0),MATCH($C$38,TypeCol,0)))*IF($D$38="",1,INDEX(Inverse,MATCH(J39,TypeRow,0),MATCH($D$38,TypeCol,0)))),IF(AND(OR($I$38="Filter",$I$38="Solid Rock"),(INDEX(Damage,MATCH(J39,TypeRow,0),MATCH($B$38,TypeCol,0))*IF($C$38="",1,INDEX(Damage,MATCH(J39,TypeRow,0),MATCH($C$38,TypeCol,0)))*IF($D$38="",1,(INDEX(Damage,MATCH(J39,TypeRow,0),MATCH($D$38,TypeCol,0))))&gt;1)),INDEX(Damage,MATCH(J39,TypeRow,0),MATCH($B$38,TypeCol,0))*IF($C$38="",1,INDEX(Damage,MATCH(J39,TypeRow,0),MATCH($C$38,TypeCol,0)))*IF($D$38="",1,INDEX(Damage,MATCH(J39,TypeRow,0),MATCH($D$38,TypeCol,0)))*0.75,INDEX(Damage,MATCH(J39,TypeRow,0),MATCH($B$38,TypeCol,0))*IF($C$38="",1,INDEX(Damage,MATCH(J39,TypeRow,0),MATCH($C$38,TypeCol,0)))*IF($D$38="",1,INDEX(Damage,MATCH(J39,TypeRow,0),MATCH($D$38,TypeCol,0))))))))</f>
        <v/>
      </c>
      <c r="K40" s="53" t="str">
        <f>IF($B$38="","",IF(OR(NOT($B$41=""),NOT($I$41="")),"ERROR!",IF(AND($I$38="Wonder Guard",IF($B$10="Yes",INDEX(Inverse,MATCH(K39,TypeRow,0),MATCH($B$38,TypeCol,0))*IF($C$38="",1,INDEX(Inverse,MATCH(K39,TypeRow,0),MATCH($C$38,TypeCol,0)))*IF($D$38="",1,INDEX(Inverse,MATCH(K39,TypeRow,0),MATCH($D$38,TypeCol,0))),INDEX(Damage,MATCH(K39,TypeRow,0),MATCH($B$38,TypeCol,0))*IF($C$38="",1,INDEX(Damage,MATCH(K39,TypeRow,0),MATCH($C$38,TypeCol,0)))*IF($D$38="",1,INDEX(Damage,MATCH(K39,TypeRow,0),MATCH($D$38,TypeCol,0))))&lt;=1),0,IF($B$10="Yes",IF(AND(OR($I$38="Filter",$I$38="Solid Rock"),INDEX(Inverse,MATCH(K39,TypeRow,0),MATCH($B$38,TypeCol,0))*IF($C$38="",1,INDEX(Inverse,MATCH(K39,TypeRow,0),MATCH($C$38,TypeCol,0)))*IF($D$38="",1,INDEX(Inverse,MATCH(K39,TypeRow,0),MATCH($D$38,TypeCol,0)))&gt;1),(INDEX(Inverse,MATCH(K39,TypeRow,0),MATCH($B$38,TypeCol,0))*IF($C$38="",1,INDEX(Inverse,MATCH(K39,TypeRow,0),MATCH($C$38,TypeCol,0)))*IF($D$38="",1,INDEX(Inverse,MATCH(K39,TypeRow,0),MATCH($D$38,TypeCol,0))))*0.75,INDEX(Inverse,MATCH(K39,TypeRow,0),MATCH($B$38,TypeCol,0))*IF($C$38="",1,INDEX(Inverse,MATCH(K39,TypeRow,0),MATCH($C$38,TypeCol,0)))*IF($D$38="",1,INDEX(Inverse,MATCH(K39,TypeRow,0),MATCH($D$38,TypeCol,0)))),IF(AND(OR($I$38="Filter",$I$38="Solid Rock"),(INDEX(Damage,MATCH(K39,TypeRow,0),MATCH($B$38,TypeCol,0))*IF($C$38="",1,INDEX(Damage,MATCH(K39,TypeRow,0),MATCH($C$38,TypeCol,0)))*IF($D$38="",1,(INDEX(Damage,MATCH(K39,TypeRow,0),MATCH($D$38,TypeCol,0))))&gt;1)),INDEX(Damage,MATCH(K39,TypeRow,0),MATCH($B$38,TypeCol,0))*IF($C$38="",1,INDEX(Damage,MATCH(K39,TypeRow,0),MATCH($C$38,TypeCol,0)))*IF($D$38="",1,INDEX(Damage,MATCH(K39,TypeRow,0),MATCH($D$38,TypeCol,0)))*0.75,INDEX(Damage,MATCH(K39,TypeRow,0),MATCH($B$38,TypeCol,0))*IF($C$38="",1,INDEX(Damage,MATCH(K39,TypeRow,0),MATCH($C$38,TypeCol,0)))*IF($D$38="",1,INDEX(Damage,MATCH(K39,TypeRow,0),MATCH($D$38,TypeCol,0))))))))</f>
        <v/>
      </c>
      <c r="L40" s="53" t="str">
        <f>IF($B$38="","",IF(OR(NOT($B$41=""),NOT($I$41="")),"ERROR!",IF(AND($I$38="Wonder Guard",IF($B$10="Yes",INDEX(Inverse,MATCH(L39,TypeRow,0),MATCH($B$38,TypeCol,0))*IF($C$38="",1,INDEX(Inverse,MATCH(L39,TypeRow,0),MATCH($C$38,TypeCol,0)))*IF($D$38="",1,INDEX(Inverse,MATCH(L39,TypeRow,0),MATCH($D$38,TypeCol,0))),INDEX(Damage,MATCH(L39,TypeRow,0),MATCH($B$38,TypeCol,0))*IF($C$38="",1,INDEX(Damage,MATCH(L39,TypeRow,0),MATCH($C$38,TypeCol,0)))*IF($D$38="",1,INDEX(Damage,MATCH(L39,TypeRow,0),MATCH($D$38,TypeCol,0))))&lt;=1),0,IF($I$38="Levitate",0,IF($B$10="Yes",IF(AND(OR($I$38="Filter",$I$38="Solid Rock"),INDEX(Inverse,MATCH(L39,TypeRow,0),MATCH($B$38,TypeCol,0))*IF($C$38="",1,INDEX(Inverse,MATCH(L39,TypeRow,0),MATCH($C$38,TypeCol,0)))*IF($D$38="",1,INDEX(Inverse,MATCH(L39,TypeRow,0),MATCH($D$38,TypeCol,0)))&gt;1),(INDEX(Inverse,MATCH(L39,TypeRow,0),MATCH($B$38,TypeCol,0))*IF($C$38="",1,INDEX(Inverse,MATCH(L39,TypeRow,0),MATCH($C$38,TypeCol,0)))*IF($D$38="",1,INDEX(Inverse,MATCH(L39,TypeRow,0),MATCH($D$38,TypeCol,0))))*0.75,INDEX(Inverse,MATCH(L39,TypeRow,0),MATCH($B$38,TypeCol,0))*IF($C$38="",1,INDEX(Inverse,MATCH(L39,TypeRow,0),MATCH($C$38,TypeCol,0)))*IF($D$38="",1,INDEX(Inverse,MATCH(L39,TypeRow,0),MATCH($D$38,TypeCol,0)))),IF(AND(OR($I$38="Filter",$I$38="Solid Rock"),(INDEX(Damage,MATCH(L39,TypeRow,0),MATCH($B$38,TypeCol,0))*IF($C$38="",1,INDEX(Damage,MATCH(L39,TypeRow,0),MATCH($C$38,TypeCol,0)))*IF($D$38="",1,(INDEX(Damage,MATCH(L39,TypeRow,0),MATCH($D$38,TypeCol,0))))&gt;1)),INDEX(Damage,MATCH(L39,TypeRow,0),MATCH($B$38,TypeCol,0))*IF($C$38="",1,INDEX(Damage,MATCH(L39,TypeRow,0),MATCH($C$38,TypeCol,0)))*IF($D$38="",1,INDEX(Damage,MATCH(L39,TypeRow,0),MATCH($D$38,TypeCol,0)))*0.75,INDEX(Damage,MATCH(L39,TypeRow,0),MATCH($B$38,TypeCol,0))*IF($C$38="",1,INDEX(Damage,MATCH(L39,TypeRow,0),MATCH($C$38,TypeCol,0)))*IF($D$38="",1,INDEX(Damage,MATCH(L39,TypeRow,0),MATCH($D$38,TypeCol,0)))))))))</f>
        <v/>
      </c>
      <c r="M40" s="53" t="str">
        <f>IF($B$38="","",IF(OR(NOT($B$41=""),NOT($I$41="")),"ERROR!",IF(AND($I$38="Wonder Guard",IF($B$10="Yes",INDEX(Inverse,MATCH(M39,TypeRow,0),MATCH($B$38,TypeCol,0))*IF($C$38="",1,INDEX(Inverse,MATCH(M39,TypeRow,0),MATCH($C$38,TypeCol,0)))*IF($D$38="",1,INDEX(Inverse,MATCH(M39,TypeRow,0),MATCH($D$38,TypeCol,0))),INDEX(Damage,MATCH(M39,TypeRow,0),MATCH($B$38,TypeCol,0))*IF($C$38="",1,INDEX(Damage,MATCH(M39,TypeRow,0),MATCH($C$38,TypeCol,0)))*IF($D$38="",1,INDEX(Damage,MATCH(M39,TypeRow,0),MATCH($D$38,TypeCol,0))))&lt;=1),0,IF(AND($I$38="Thick Fat",$B$10="Yes"),INDEX(Inverse,MATCH(M39,TypeRow,0),MATCH($B$38,TypeCol,0))*IF($C$38="",1,INDEX(Inverse,MATCH(M39,TypeRow,0),MATCH($C$38,TypeCol,0)))*IF($D$38="",1,INDEX(Inverse,MATCH(M39,TypeRow,0),MATCH($D$38,TypeCol,0)))*0.05,IF(AND($I$38="Thick Fat",$B$10="No"),INDEX(Damage,MATCH(M39,TypeRow,0),MATCH($B$38,TypeCol,0))*IF($C$38="",1,INDEX(Damage,MATCH(M39,TypeRow,0),MATCH($C$38,TypeCol,0)))*IF($D$38="",1,INDEX(Damage,MATCH(M39,TypeRow,0),MATCH($D$38,TypeCol,0)))*0.05,IF($B$10="Yes",IF(AND(OR($I$38="Filter",$I$38="Solid Rock"),INDEX(Inverse,MATCH(M39,TypeRow,0),MATCH($B$38,TypeCol,0))*IF($C$38="",1,INDEX(Inverse,MATCH(M39,TypeRow,0),MATCH($C$38,TypeCol,0)))*IF($D$38="",1,INDEX(Inverse,MATCH(M39,TypeRow,0),MATCH($D$38,TypeCol,0)))&gt;1),(INDEX(Inverse,MATCH(M39,TypeRow,0),MATCH($B$38,TypeCol,0))*IF($C$38="",1,INDEX(Inverse,MATCH(M39,TypeRow,0),MATCH($C$38,TypeCol,0)))*IF($D$38="",1,INDEX(Inverse,MATCH(M39,TypeRow,0),MATCH($D$38,TypeCol,0))))*0.75,INDEX(Inverse,MATCH(M39,TypeRow,0),MATCH($B$38,TypeCol,0))*IF($C$38="",1,INDEX(Inverse,MATCH(M39,TypeRow,0),MATCH($C$38,TypeCol,0)))*IF($D$38="",1,INDEX(Inverse,MATCH(M39,TypeRow,0),MATCH($D$38,TypeCol,0)))),IF(AND(OR($I$38="Filter",$I$38="Solid Rock"),(INDEX(Damage,MATCH(M39,TypeRow,0),MATCH($B$38,TypeCol,0))*IF($C$38="",1,INDEX(Damage,MATCH(M39,TypeRow,0),MATCH($C$38,TypeCol,0)))*IF($D$38="",1,(INDEX(Damage,MATCH(M39,TypeRow,0),MATCH($D$38,TypeCol,0))))&gt;1)),INDEX(Damage,MATCH(M39,TypeRow,0),MATCH($B$38,TypeCol,0))*IF($C$38="",1,INDEX(Damage,MATCH(M39,TypeRow,0),MATCH($C$38,TypeCol,0)))*IF($D$38="",1,INDEX(Damage,MATCH(M39,TypeRow,0),MATCH($D$38,TypeCol,0)))*0.75,INDEX(Damage,MATCH(M39,TypeRow,0),MATCH($B$38,TypeCol,0))*IF($C$38="",1,INDEX(Damage,MATCH(M39,TypeRow,0),MATCH($C$38,TypeCol,0)))*IF($D$38="",1,INDEX(Damage,MATCH(M39,TypeRow,0),MATCH($D$38,TypeCol,0))))))))))</f>
        <v/>
      </c>
      <c r="N40" s="53" t="str">
        <f t="shared" ref="N40:S40" si="4">IF($B$38="","",IF(OR(NOT($B$41=""),NOT($I$41="")),"ERROR!",IF(AND($I$38="Wonder Guard",IF($B$10="Yes",INDEX(Inverse,MATCH(N39,TypeRow,0),MATCH($B$38,TypeCol,0))*IF($C$38="",1,INDEX(Inverse,MATCH(N39,TypeRow,0),MATCH($C$38,TypeCol,0)))*IF($D$38="",1,INDEX(Inverse,MATCH(N39,TypeRow,0),MATCH($D$38,TypeCol,0))),INDEX(Damage,MATCH(N39,TypeRow,0),MATCH($B$38,TypeCol,0))*IF($C$38="",1,INDEX(Damage,MATCH(N39,TypeRow,0),MATCH($C$38,TypeCol,0)))*IF($D$38="",1,INDEX(Damage,MATCH(N39,TypeRow,0),MATCH($D$38,TypeCol,0))))&lt;=1),0,IF($B$10="Yes",IF(AND(OR($I$38="Filter",$I$38="Solid Rock"),INDEX(Inverse,MATCH(N39,TypeRow,0),MATCH($B$38,TypeCol,0))*IF($C$38="",1,INDEX(Inverse,MATCH(N39,TypeRow,0),MATCH($C$38,TypeCol,0)))*IF($D$38="",1,INDEX(Inverse,MATCH(N39,TypeRow,0),MATCH($D$38,TypeCol,0)))&gt;1),(INDEX(Inverse,MATCH(N39,TypeRow,0),MATCH($B$38,TypeCol,0))*IF($C$38="",1,INDEX(Inverse,MATCH(N39,TypeRow,0),MATCH($C$38,TypeCol,0)))*IF($D$38="",1,INDEX(Inverse,MATCH(N39,TypeRow,0),MATCH($D$38,TypeCol,0))))*0.75,INDEX(Inverse,MATCH(N39,TypeRow,0),MATCH($B$38,TypeCol,0))*IF($C$38="",1,INDEX(Inverse,MATCH(N39,TypeRow,0),MATCH($C$38,TypeCol,0)))*IF($D$38="",1,INDEX(Inverse,MATCH(N39,TypeRow,0),MATCH($D$38,TypeCol,0)))),IF(AND(OR($I$38="Filter",$I$38="Solid Rock"),(INDEX(Damage,MATCH(N39,TypeRow,0),MATCH($B$38,TypeCol,0))*IF($C$38="",1,INDEX(Damage,MATCH(N39,TypeRow,0),MATCH($C$38,TypeCol,0)))*IF($D$38="",1,(INDEX(Damage,MATCH(N39,TypeRow,0),MATCH($D$38,TypeCol,0))))&gt;1)),INDEX(Damage,MATCH(N39,TypeRow,0),MATCH($B$38,TypeCol,0))*IF($C$38="",1,INDEX(Damage,MATCH(N39,TypeRow,0),MATCH($C$38,TypeCol,0)))*IF($D$38="",1,INDEX(Damage,MATCH(N39,TypeRow,0),MATCH($D$38,TypeCol,0)))*0.75,INDEX(Damage,MATCH(N39,TypeRow,0),MATCH($B$38,TypeCol,0))*IF($C$38="",1,INDEX(Damage,MATCH(N39,TypeRow,0),MATCH($C$38,TypeCol,0)))*IF($D$38="",1,INDEX(Damage,MATCH(N39,TypeRow,0),MATCH($D$38,TypeCol,0))))))))</f>
        <v/>
      </c>
      <c r="O40" s="53" t="str">
        <f t="shared" si="4"/>
        <v/>
      </c>
      <c r="P40" s="53" t="str">
        <f t="shared" si="4"/>
        <v/>
      </c>
      <c r="Q40" s="53" t="str">
        <f t="shared" si="4"/>
        <v/>
      </c>
      <c r="R40" s="53" t="str">
        <f t="shared" si="4"/>
        <v/>
      </c>
      <c r="S40" s="53" t="str">
        <f t="shared" si="4"/>
        <v/>
      </c>
      <c r="T40" s="54" t="str">
        <f>IF($B$38="","",IF(OR(NOT($B$41=""),NOT($I$41="")),"ERROR!",IF(AND($I$38="Wonder Guard",IF($B$10="Yes",INDEX(Inverse,MATCH(T39,TypeRow,0),MATCH($B$38,TypeCol,0))*IF($C$38="",1,INDEX(Inverse,MATCH(T39,TypeRow,0),MATCH($C$38,TypeCol,0)))*IF($D$38="",1,INDEX(Inverse,MATCH(T39,TypeRow,0),MATCH($D$38,TypeCol,0))),INDEX(Damage,MATCH(T39,TypeRow,0),MATCH($B$38,TypeCol,0))*IF($C$38="",1,INDEX(Damage,MATCH(T39,TypeRow,0),MATCH($C$38,TypeCol,0)))*IF($D$38="",1,INDEX(Damage,MATCH(T39,TypeRow,0),MATCH($D$38,TypeCol,0))))&lt;=1),0,IF(OR($I$38="Storm Drain",$I$38="Water Absorb"),0,IF($B$10="Yes",IF(AND(OR($I$38="Filter",$I$38="Solid Rock"),INDEX(Inverse,MATCH(T39,TypeRow,0),MATCH($B$38,TypeCol,0))*IF($C$38="",1,INDEX(Inverse,MATCH(T39,TypeRow,0),MATCH($C$38,TypeCol,0)))*IF($D$38="",1,INDEX(Inverse,MATCH(T39,TypeRow,0),MATCH($D$38,TypeCol,0)))&gt;1),(INDEX(Inverse,MATCH(T39,TypeRow,0),MATCH($B$38,TypeCol,0))*IF($C$38="",1,INDEX(Inverse,MATCH(T39,TypeRow,0),MATCH($C$38,TypeCol,0)))*IF($D$38="",1,INDEX(Inverse,MATCH(T39,TypeRow,0),MATCH($D$38,TypeCol,0))))*0.75,INDEX(Inverse,MATCH(T39,TypeRow,0),MATCH($B$38,TypeCol,0))*IF($C$38="",1,INDEX(Inverse,MATCH(T39,TypeRow,0),MATCH($C$38,TypeCol,0)))*IF($D$38="",1,INDEX(Inverse,MATCH(T39,TypeRow,0),MATCH($D$38,TypeCol,0)))),IF(AND(OR($I$38="Filter",$I$38="Solid Rock"),(INDEX(Damage,MATCH(T39,TypeRow,0),MATCH($B$38,TypeCol,0))*IF($C$38="",1,INDEX(Damage,MATCH(T39,TypeRow,0),MATCH($C$38,TypeCol,0)))*IF($D$38="",1,(INDEX(Damage,MATCH(T39,TypeRow,0),MATCH($D$38,TypeCol,0))))&gt;1)),INDEX(Damage,MATCH(T39,TypeRow,0),MATCH($B$38,TypeCol,0))*IF($C$38="",1,INDEX(Damage,MATCH(T39,TypeRow,0),MATCH($C$38,TypeCol,0)))*IF($D$38="",1,INDEX(Damage,MATCH(T39,TypeRow,0),MATCH($D$38,TypeCol,0)))*0.75,INDEX(Damage,MATCH(T39,TypeRow,0),MATCH($B$38,TypeCol,0))*IF($C$38="",1,INDEX(Damage,MATCH(T39,TypeRow,0),MATCH($C$38,TypeCol,0)))*IF($D$38="",1,INDEX(Damage,MATCH(T39,TypeRow,0),MATCH($D$38,TypeCol,0)))))))))</f>
        <v/>
      </c>
    </row>
    <row r="41" spans="1:20" x14ac:dyDescent="0.35">
      <c r="A41" s="62" t="s">
        <v>107</v>
      </c>
      <c r="B41" s="61" t="str">
        <f>IF(NOT(C41=""),"ERROR A:","")</f>
        <v/>
      </c>
      <c r="C41" s="64" t="str">
        <f>IF(OR(AND(NOT(B38=""),NOT(C38=""),B38=C38),AND(NOT(B38=""),NOT(D38=""),B38=D38),AND(NOT(C38=""),NOT(D38=""),C38=D38)),"POKEMON CANNOT HAVE TWO OR MORE OF SAME TYPE!","")</f>
        <v/>
      </c>
      <c r="D41" s="64"/>
      <c r="E41" s="64"/>
      <c r="F41" s="64"/>
      <c r="G41" s="64"/>
      <c r="H41" s="64"/>
      <c r="I41" s="65" t="str">
        <f>IF(NOT(M41=""),"ERROR B:","")</f>
        <v/>
      </c>
      <c r="J41" s="65"/>
      <c r="K41" s="65"/>
      <c r="L41" s="65"/>
      <c r="M41" s="64" t="str">
        <f>IF(AND(NOT(D38=""),NOT(I38="")),"POKEMON CANNOT HAVE MORE THAN ONE ABILITY!","")</f>
        <v/>
      </c>
      <c r="N41" s="64"/>
      <c r="O41" s="64"/>
      <c r="P41" s="64"/>
      <c r="Q41" s="64"/>
      <c r="R41" s="64"/>
      <c r="S41" s="64"/>
      <c r="T41" s="64"/>
    </row>
    <row r="43" spans="1:20" x14ac:dyDescent="0.35">
      <c r="A43" s="84" t="s">
        <v>115</v>
      </c>
      <c r="B43" s="50" t="s">
        <v>85</v>
      </c>
      <c r="C43" s="51" t="s">
        <v>86</v>
      </c>
      <c r="D43" s="29" t="s">
        <v>87</v>
      </c>
      <c r="E43" s="77" t="s">
        <v>88</v>
      </c>
      <c r="F43" s="77"/>
      <c r="G43" s="77"/>
      <c r="H43" s="78"/>
      <c r="I43" s="79" t="s">
        <v>89</v>
      </c>
      <c r="J43" s="73"/>
      <c r="K43" s="73"/>
      <c r="L43" s="73"/>
      <c r="M43" s="73" t="s">
        <v>65</v>
      </c>
      <c r="N43" s="73"/>
      <c r="O43" s="73"/>
      <c r="P43" s="73"/>
      <c r="Q43" s="73"/>
      <c r="R43" s="73"/>
      <c r="S43" s="73"/>
      <c r="T43" s="74"/>
    </row>
    <row r="44" spans="1:20" x14ac:dyDescent="0.35">
      <c r="A44" s="84"/>
      <c r="B44" s="55"/>
      <c r="C44" s="56"/>
      <c r="D44" s="30"/>
      <c r="E44" s="80" t="str">
        <f>IF(D44="","",VLOOKUP(D44,TypeAbilities,2))</f>
        <v/>
      </c>
      <c r="F44" s="80"/>
      <c r="G44" s="80"/>
      <c r="H44" s="81"/>
      <c r="I44" s="82"/>
      <c r="J44" s="83"/>
      <c r="K44" s="83"/>
      <c r="L44" s="83"/>
      <c r="M44" s="75" t="str">
        <f>IF(I44="","",VLOOKUP(I44,'Matchup-Affecting Abilities'!$A$6:$B$17,2))</f>
        <v/>
      </c>
      <c r="N44" s="75"/>
      <c r="O44" s="75"/>
      <c r="P44" s="75"/>
      <c r="Q44" s="75"/>
      <c r="R44" s="75"/>
      <c r="S44" s="75"/>
      <c r="T44" s="76"/>
    </row>
    <row r="45" spans="1:20" x14ac:dyDescent="0.35">
      <c r="A45" s="70" t="s">
        <v>90</v>
      </c>
      <c r="B45" s="31" t="s">
        <v>2</v>
      </c>
      <c r="C45" s="32" t="s">
        <v>3</v>
      </c>
      <c r="D45" s="33" t="s">
        <v>4</v>
      </c>
      <c r="E45" s="34" t="s">
        <v>5</v>
      </c>
      <c r="F45" s="35" t="s">
        <v>6</v>
      </c>
      <c r="G45" s="36" t="s">
        <v>7</v>
      </c>
      <c r="H45" s="37" t="s">
        <v>8</v>
      </c>
      <c r="I45" s="38" t="s">
        <v>9</v>
      </c>
      <c r="J45" s="39" t="s">
        <v>10</v>
      </c>
      <c r="K45" s="40" t="s">
        <v>11</v>
      </c>
      <c r="L45" s="41" t="s">
        <v>12</v>
      </c>
      <c r="M45" s="42" t="s">
        <v>13</v>
      </c>
      <c r="N45" s="43" t="s">
        <v>14</v>
      </c>
      <c r="O45" s="44" t="s">
        <v>15</v>
      </c>
      <c r="P45" s="45" t="s">
        <v>16</v>
      </c>
      <c r="Q45" s="46" t="s">
        <v>17</v>
      </c>
      <c r="R45" s="47" t="s">
        <v>18</v>
      </c>
      <c r="S45" s="48" t="s">
        <v>19</v>
      </c>
      <c r="T45" s="49" t="s">
        <v>20</v>
      </c>
    </row>
    <row r="46" spans="1:20" x14ac:dyDescent="0.35">
      <c r="A46" s="71"/>
      <c r="B46" s="52" t="str">
        <f>IF($B$44="","",IF(OR(NOT($B$47=""),NOT($I$47="")),"ERROR!",IF(AND($I$44="Wonder Guard",IF($B$10="Yes",INDEX(Inverse,MATCH(B45,TypeRow,0),MATCH($B$44,TypeCol,0))*IF($C$44="",1,INDEX(Inverse,MATCH(B45,TypeRow,0),MATCH($C$44,TypeCol,0)))*IF($D$44="",1,INDEX(Inverse,MATCH(B45,TypeRow,0),MATCH($D$44,TypeCol,0))),INDEX(Damage,MATCH(B45,TypeRow,0),MATCH($B$44,TypeCol,0))*IF($C$44="",1,INDEX(Damage,MATCH(B45,TypeRow,0),MATCH($C$44,TypeCol,0)))*IF($D$44="",1,INDEX(Damage,MATCH(B45,TypeRow,0),MATCH($D$44,TypeCol,0))))&lt;=1),0,IF($B$10="Yes",IF(AND(OR($I$44="Filter",$I$44="Solid Rock"),INDEX(Inverse,MATCH(B45,TypeRow,0),MATCH($B$44,TypeCol,0))*IF($C$44="",1,INDEX(Inverse,MATCH(B45,TypeRow,0),MATCH($C$44,TypeCol,0)))*IF($D$44="",1,INDEX(Inverse,MATCH(B45,TypeRow,0),MATCH($D$44,TypeCol,0)))&gt;1),(INDEX(Inverse,MATCH(B45,TypeRow,0),MATCH($B$44,TypeCol,0))*IF($C$44="",1,INDEX(Inverse,MATCH(B45,TypeRow,0),MATCH($C$44,TypeCol,0)))*IF($D$44="",1,INDEX(Inverse,MATCH(B45,TypeRow,0),MATCH($D$44,TypeCol,0))))*0.75,INDEX(Inverse,MATCH(B45,TypeRow,0),MATCH($B$44,TypeCol,0))*IF($C$44="",1,INDEX(Inverse,MATCH(B45,TypeRow,0),MATCH($C$44,TypeCol,0)))*IF($D$44="",1,INDEX(Inverse,MATCH(B45,TypeRow,0),MATCH($D$44,TypeCol,0)))),IF(AND(OR($I$44="Filter",$I$44="Solid Rock"),(INDEX(Damage,MATCH(B45,TypeRow,0),MATCH($B$44,TypeCol,0))*IF($C$44="",1,INDEX(Damage,MATCH(B45,TypeRow,0),MATCH($C$44,TypeCol,0)))*IF($D$44="",1,(INDEX(Damage,MATCH(B45,TypeRow,0),MATCH($D$44,TypeCol,0))))&gt;1)),INDEX(Damage,MATCH(B45,TypeRow,0),MATCH($B$44,TypeCol,0))*IF($C$44="",1,INDEX(Damage,MATCH(B45,TypeRow,0),MATCH($C$44,TypeCol,0)))*IF($D$44="",1,INDEX(Damage,MATCH(B45,TypeRow,0),MATCH($D$44,TypeCol,0)))*0.75,INDEX(Damage,MATCH(B45,TypeRow,0),MATCH($B$44,TypeCol,0))*IF($C$44="",1,INDEX(Damage,MATCH(B45,TypeRow,0),MATCH($C$44,TypeCol,0)))*IF($D$44="",1,INDEX(Damage,MATCH(B45,TypeRow,0),MATCH($D$44,TypeCol,0))))))))</f>
        <v/>
      </c>
      <c r="C46" s="53" t="str">
        <f>IF($B$44="","",IF(OR(NOT($B$47=""),NOT($I$47="")),"ERROR!",IF(AND($I$44="Wonder Guard",IF($B$10="Yes",INDEX(Inverse,MATCH(C45,TypeRow,0),MATCH($B$44,TypeCol,0))*IF($C$44="",1,INDEX(Inverse,MATCH(C45,TypeRow,0),MATCH($C$44,TypeCol,0)))*IF($D$44="",1,INDEX(Inverse,MATCH(C45,TypeRow,0),MATCH($D$44,TypeCol,0))),INDEX(Damage,MATCH(C45,TypeRow,0),MATCH($B$44,TypeCol,0))*IF($C$44="",1,INDEX(Damage,MATCH(C45,TypeRow,0),MATCH($C$44,TypeCol,0)))*IF($D$44="",1,INDEX(Damage,MATCH(C45,TypeRow,0),MATCH($D$44,TypeCol,0))))&lt;=1),0,IF($B$10="Yes",IF(AND(OR($I$44="Filter",$I$44="Solid Rock"),INDEX(Inverse,MATCH(C45,TypeRow,0),MATCH($B$44,TypeCol,0))*IF($C$44="",1,INDEX(Inverse,MATCH(C45,TypeRow,0),MATCH($C$44,TypeCol,0)))*IF($D$44="",1,INDEX(Inverse,MATCH(C45,TypeRow,0),MATCH($D$44,TypeCol,0)))&gt;1),(INDEX(Inverse,MATCH(C45,TypeRow,0),MATCH($B$44,TypeCol,0))*IF($C$44="",1,INDEX(Inverse,MATCH(C45,TypeRow,0),MATCH($C$44,TypeCol,0)))*IF($D$44="",1,INDEX(Inverse,MATCH(C45,TypeRow,0),MATCH($D$44,TypeCol,0))))*0.75,INDEX(Inverse,MATCH(C45,TypeRow,0),MATCH($B$44,TypeCol,0))*IF($C$44="",1,INDEX(Inverse,MATCH(C45,TypeRow,0),MATCH($C$44,TypeCol,0)))*IF($D$44="",1,INDEX(Inverse,MATCH(C45,TypeRow,0),MATCH($D$44,TypeCol,0)))),IF(AND(OR($I$44="Filter",$I$44="Solid Rock"),(INDEX(Damage,MATCH(C45,TypeRow,0),MATCH($B$44,TypeCol,0))*IF($C$44="",1,INDEX(Damage,MATCH(C45,TypeRow,0),MATCH($C$44,TypeCol,0)))*IF($D$44="",1,(INDEX(Damage,MATCH(C45,TypeRow,0),MATCH($D$44,TypeCol,0))))&gt;1)),INDEX(Damage,MATCH(C45,TypeRow,0),MATCH($B$44,TypeCol,0))*IF($C$44="",1,INDEX(Damage,MATCH(C45,TypeRow,0),MATCH($C$44,TypeCol,0)))*IF($D$44="",1,INDEX(Damage,MATCH(C45,TypeRow,0),MATCH($D$44,TypeCol,0)))*0.75,INDEX(Damage,MATCH(C45,TypeRow,0),MATCH($B$44,TypeCol,0))*IF($C$44="",1,INDEX(Damage,MATCH(C45,TypeRow,0),MATCH($C$44,TypeCol,0)))*IF($D$44="",1,INDEX(Damage,MATCH(C45,TypeRow,0),MATCH($D$44,TypeCol,0))))))))</f>
        <v/>
      </c>
      <c r="D46" s="53" t="str">
        <f>IF($B$44="","",IF(OR(NOT($B$47=""),NOT($I$47="")),"ERROR!",IF(AND($I$44="Wonder Guard",IF($B$10="Yes",INDEX(Inverse,MATCH(D45,TypeRow,0),MATCH($B$44,TypeCol,0))*IF($C$44="",1,INDEX(Inverse,MATCH(D45,TypeRow,0),MATCH($C$44,TypeCol,0)))*IF($D$44="",1,INDEX(Inverse,MATCH(D45,TypeRow,0),MATCH($D$44,TypeCol,0))),INDEX(Damage,MATCH(D45,TypeRow,0),MATCH($B$44,TypeCol,0))*IF($C$44="",1,INDEX(Damage,MATCH(D45,TypeRow,0),MATCH($C$44,TypeCol,0)))*IF($D$44="",1,INDEX(Damage,MATCH(D45,TypeRow,0),MATCH($D$44,TypeCol,0))))&lt;=1),0,IF($B$10="Yes",IF(AND(OR($I$44="Filter",$I$44="Solid Rock"),INDEX(Inverse,MATCH(D45,TypeRow,0),MATCH($B$44,TypeCol,0))*IF($C$44="",1,INDEX(Inverse,MATCH(D45,TypeRow,0),MATCH($C$44,TypeCol,0)))*IF($D$44="",1,INDEX(Inverse,MATCH(D45,TypeRow,0),MATCH($D$44,TypeCol,0)))&gt;1),(INDEX(Inverse,MATCH(D45,TypeRow,0),MATCH($B$44,TypeCol,0))*IF($C$44="",1,INDEX(Inverse,MATCH(D45,TypeRow,0),MATCH($C$44,TypeCol,0)))*IF($D$44="",1,INDEX(Inverse,MATCH(D45,TypeRow,0),MATCH($D$44,TypeCol,0))))*0.75,INDEX(Inverse,MATCH(D45,TypeRow,0),MATCH($B$44,TypeCol,0))*IF($C$44="",1,INDEX(Inverse,MATCH(D45,TypeRow,0),MATCH($C$44,TypeCol,0)))*IF($D$44="",1,INDEX(Inverse,MATCH(D45,TypeRow,0),MATCH($D$44,TypeCol,0)))),IF(AND(OR($I$44="Filter",$I$44="Solid Rock"),(INDEX(Damage,MATCH(D45,TypeRow,0),MATCH($B$44,TypeCol,0))*IF($C$44="",1,INDEX(Damage,MATCH(D45,TypeRow,0),MATCH($C$44,TypeCol,0)))*IF($D$44="",1,(INDEX(Damage,MATCH(D45,TypeRow,0),MATCH($D$44,TypeCol,0))))&gt;1)),INDEX(Damage,MATCH(D45,TypeRow,0),MATCH($B$44,TypeCol,0))*IF($C$44="",1,INDEX(Damage,MATCH(D45,TypeRow,0),MATCH($C$44,TypeCol,0)))*IF($D$44="",1,INDEX(Damage,MATCH(D45,TypeRow,0),MATCH($D$44,TypeCol,0)))*0.75,INDEX(Damage,MATCH(D45,TypeRow,0),MATCH($B$44,TypeCol,0))*IF($C$44="",1,INDEX(Damage,MATCH(D45,TypeRow,0),MATCH($C$44,TypeCol,0)))*IF($D$44="",1,INDEX(Damage,MATCH(D45,TypeRow,0),MATCH($D$44,TypeCol,0))))))))</f>
        <v/>
      </c>
      <c r="E46" s="53" t="str">
        <f>IF($B$44="","",IF(OR(NOT($B$47=""),NOT($I$47="")),"ERROR!",IF(AND($I$44="Wonder Guard",IF($B$10="Yes",INDEX(Inverse,MATCH(E45,TypeRow,0),MATCH($B$44,TypeCol,0))*IF($C$44="",1,INDEX(Inverse,MATCH(E45,TypeRow,0),MATCH($C$44,TypeCol,0)))*IF($D$44="",1,INDEX(Inverse,MATCH(E45,TypeRow,0),MATCH($D$44,TypeCol,0))),INDEX(Damage,MATCH(E45,TypeRow,0),MATCH($B$44,TypeCol,0))*IF($C$44="",1,INDEX(Damage,MATCH(E45,TypeRow,0),MATCH($C$44,TypeCol,0)))*IF($D$44="",1,INDEX(Damage,MATCH(E45,TypeRow,0),MATCH($D$44,TypeCol,0))))&lt;=1),0,IF(OR($I$44="Lightningrod",$I$44="Motor Drive",$I$44="Volt Absorb"),0,IF($B$10="Yes",IF(AND(OR($I$44="Filter",$I$44="Solid Rock"),INDEX(Inverse,MATCH(E45,TypeRow,0),MATCH($B$44,TypeCol,0))*IF($C$44="",1,INDEX(Inverse,MATCH(E45,TypeRow,0),MATCH($C$44,TypeCol,0)))*IF($D$44="",1,INDEX(Inverse,MATCH(E45,TypeRow,0),MATCH($D$44,TypeCol,0)))&gt;1),(INDEX(Inverse,MATCH(E45,TypeRow,0),MATCH($B$44,TypeCol,0))*IF($C$44="",1,INDEX(Inverse,MATCH(E45,TypeRow,0),MATCH($C$44,TypeCol,0)))*IF($D$44="",1,INDEX(Inverse,MATCH(E45,TypeRow,0),MATCH($D$44,TypeCol,0))))*0.75,INDEX(Inverse,MATCH(E45,TypeRow,0),MATCH($B$44,TypeCol,0))*IF($C$44="",1,INDEX(Inverse,MATCH(E45,TypeRow,0),MATCH($C$44,TypeCol,0)))*IF($D$44="",1,INDEX(Inverse,MATCH(E45,TypeRow,0),MATCH($D$44,TypeCol,0)))),IF(AND(OR($I$44="Filter",$I$44="Solid Rock"),(INDEX(Damage,MATCH(E45,TypeRow,0),MATCH($B$44,TypeCol,0))*IF($C$44="",1,INDEX(Damage,MATCH(E45,TypeRow,0),MATCH($C$44,TypeCol,0)))*IF($D$44="",1,(INDEX(Damage,MATCH(E45,TypeRow,0),MATCH($D$44,TypeCol,0))))&gt;1)),INDEX(Damage,MATCH(E45,TypeRow,0),MATCH($B$44,TypeCol,0))*IF($C$44="",1,INDEX(Damage,MATCH(E45,TypeRow,0),MATCH($C$44,TypeCol,0)))*IF($D$44="",1,INDEX(Damage,MATCH(E45,TypeRow,0),MATCH($D$44,TypeCol,0)))*0.75,INDEX(Damage,MATCH(E45,TypeRow,0),MATCH($B$44,TypeCol,0))*IF($C$44="",1,INDEX(Damage,MATCH(E45,TypeRow,0),MATCH($C$44,TypeCol,0)))*IF($D$44="",1,INDEX(Damage,MATCH(E45,TypeRow,0),MATCH($D$44,TypeCol,0)))))))))</f>
        <v/>
      </c>
      <c r="F46" s="53" t="str">
        <f>IF($B$44="","",IF(OR(NOT($B$47=""),NOT($I$47="")),"ERROR!",IF(AND($I$44="Wonder Guard",IF($B$10="Yes",INDEX(Inverse,MATCH(F45,TypeRow,0),MATCH($B$44,TypeCol,0))*IF($C$44="",1,INDEX(Inverse,MATCH(F45,TypeRow,0),MATCH($C$44,TypeCol,0)))*IF($D$44="",1,INDEX(Inverse,MATCH(F45,TypeRow,0),MATCH($D$44,TypeCol,0))),INDEX(Damage,MATCH(F45,TypeRow,0),MATCH($B$44,TypeCol,0))*IF($C$44="",1,INDEX(Damage,MATCH(F45,TypeRow,0),MATCH($C$44,TypeCol,0)))*IF($D$44="",1,INDEX(Damage,MATCH(F45,TypeRow,0),MATCH($D$44,TypeCol,0))))&lt;=1),0,IF($B$10="Yes",IF(AND(OR($I$44="Filter",$I$44="Solid Rock"),INDEX(Inverse,MATCH(F45,TypeRow,0),MATCH($B$44,TypeCol,0))*IF($C$44="",1,INDEX(Inverse,MATCH(F45,TypeRow,0),MATCH($C$44,TypeCol,0)))*IF($D$44="",1,INDEX(Inverse,MATCH(F45,TypeRow,0),MATCH($D$44,TypeCol,0)))&gt;1),(INDEX(Inverse,MATCH(F45,TypeRow,0),MATCH($B$44,TypeCol,0))*IF($C$44="",1,INDEX(Inverse,MATCH(F45,TypeRow,0),MATCH($C$44,TypeCol,0)))*IF($D$44="",1,INDEX(Inverse,MATCH(F45,TypeRow,0),MATCH($D$44,TypeCol,0))))*0.75,INDEX(Inverse,MATCH(F45,TypeRow,0),MATCH($B$44,TypeCol,0))*IF($C$44="",1,INDEX(Inverse,MATCH(F45,TypeRow,0),MATCH($C$44,TypeCol,0)))*IF($D$44="",1,INDEX(Inverse,MATCH(F45,TypeRow,0),MATCH($D$44,TypeCol,0)))),IF(AND(OR($I$44="Filter",$I$44="Solid Rock"),(INDEX(Damage,MATCH(F45,TypeRow,0),MATCH($B$44,TypeCol,0))*IF($C$44="",1,INDEX(Damage,MATCH(F45,TypeRow,0),MATCH($C$44,TypeCol,0)))*IF($D$44="",1,(INDEX(Damage,MATCH(F45,TypeRow,0),MATCH($D$44,TypeCol,0))))&gt;1)),INDEX(Damage,MATCH(F45,TypeRow,0),MATCH($B$44,TypeCol,0))*IF($C$44="",1,INDEX(Damage,MATCH(F45,TypeRow,0),MATCH($C$44,TypeCol,0)))*IF($D$44="",1,INDEX(Damage,MATCH(F45,TypeRow,0),MATCH($D$44,TypeCol,0)))*0.75,INDEX(Damage,MATCH(F45,TypeRow,0),MATCH($B$44,TypeCol,0))*IF($C$44="",1,INDEX(Damage,MATCH(F45,TypeRow,0),MATCH($C$44,TypeCol,0)))*IF($D$44="",1,INDEX(Damage,MATCH(F45,TypeRow,0),MATCH($D$44,TypeCol,0))))))))</f>
        <v/>
      </c>
      <c r="G46" s="53" t="str">
        <f>IF($B$44="","",IF(OR(NOT($B$47=""),NOT($I$47="")),"ERROR!",IF(AND($I$44="Wonder Guard",IF($B$10="Yes",INDEX(Inverse,MATCH(G45,TypeRow,0),MATCH($B$44,TypeCol,0))*IF($C$44="",1,INDEX(Inverse,MATCH(G45,TypeRow,0),MATCH($C$44,TypeCol,0)))*IF($D$44="",1,INDEX(Inverse,MATCH(G45,TypeRow,0),MATCH($D$44,TypeCol,0))),INDEX(Damage,MATCH(G45,TypeRow,0),MATCH($B$44,TypeCol,0))*IF($C$44="",1,INDEX(Damage,MATCH(G45,TypeRow,0),MATCH($C$44,TypeCol,0)))*IF($D$44="",1,INDEX(Damage,MATCH(G45,TypeRow,0),MATCH($D$44,TypeCol,0))))&lt;=1),0,IF($B$10="Yes",IF(AND(OR($I$44="Filter",$I$44="Solid Rock"),INDEX(Inverse,MATCH(G45,TypeRow,0),MATCH($B$44,TypeCol,0))*IF($C$44="",1,INDEX(Inverse,MATCH(G45,TypeRow,0),MATCH($C$44,TypeCol,0)))*IF($D$44="",1,INDEX(Inverse,MATCH(G45,TypeRow,0),MATCH($D$44,TypeCol,0)))&gt;1),(INDEX(Inverse,MATCH(G45,TypeRow,0),MATCH($B$44,TypeCol,0))*IF($C$44="",1,INDEX(Inverse,MATCH(G45,TypeRow,0),MATCH($C$44,TypeCol,0)))*IF($D$44="",1,INDEX(Inverse,MATCH(G45,TypeRow,0),MATCH($D$44,TypeCol,0))))*0.75,INDEX(Inverse,MATCH(G45,TypeRow,0),MATCH($B$44,TypeCol,0))*IF($C$44="",1,INDEX(Inverse,MATCH(G45,TypeRow,0),MATCH($C$44,TypeCol,0)))*IF($D$44="",1,INDEX(Inverse,MATCH(G45,TypeRow,0),MATCH($D$44,TypeCol,0)))),IF(AND(OR($I$44="Filter",$I$44="Solid Rock"),(INDEX(Damage,MATCH(G45,TypeRow,0),MATCH($B$44,TypeCol,0))*IF($C$44="",1,INDEX(Damage,MATCH(G45,TypeRow,0),MATCH($C$44,TypeCol,0)))*IF($D$44="",1,(INDEX(Damage,MATCH(G45,TypeRow,0),MATCH($D$44,TypeCol,0))))&gt;1)),INDEX(Damage,MATCH(G45,TypeRow,0),MATCH($B$44,TypeCol,0))*IF($C$44="",1,INDEX(Damage,MATCH(G45,TypeRow,0),MATCH($C$44,TypeCol,0)))*IF($D$44="",1,INDEX(Damage,MATCH(G45,TypeRow,0),MATCH($D$44,TypeCol,0)))*0.75,INDEX(Damage,MATCH(G45,TypeRow,0),MATCH($B$44,TypeCol,0))*IF($C$44="",1,INDEX(Damage,MATCH(G45,TypeRow,0),MATCH($C$44,TypeCol,0)))*IF($D$44="",1,INDEX(Damage,MATCH(G45,TypeRow,0),MATCH($D$44,TypeCol,0))))))))</f>
        <v/>
      </c>
      <c r="H46" s="53" t="str">
        <f>IF($B$44="","",IF(OR(NOT($B$47=""),NOT($I$47="")),"ERROR!",IF(AND($I$44="Wonder Guard",IF($B$10="Yes",INDEX(Inverse,MATCH(H45,TypeRow,0),MATCH($B$44,TypeCol,0))*IF($C$44="",1,INDEX(Inverse,MATCH(H45,TypeRow,0),MATCH($C$44,TypeCol,0)))*IF($D$44="",1,INDEX(Inverse,MATCH(H45,TypeRow,0),MATCH($D$44,TypeCol,0))),INDEX(Damage,MATCH(H45,TypeRow,0),MATCH($B$44,TypeCol,0))*IF($C$44="",1,INDEX(Damage,MATCH(H45,TypeRow,0),MATCH($C$44,TypeCol,0)))*IF($D$44="",1,INDEX(Damage,MATCH(H45,TypeRow,0),MATCH($D$44,TypeCol,0))))&lt;=1),0,IF(AND(OR($I$44="Heatproof",$I$44="Thick Fat"),$B$10="Yes"),INDEX(Inverse,MATCH(H45,TypeRow,0),MATCH($B$44,TypeCol,0))*IF($C$44="",1,INDEX(Inverse,MATCH(H45,TypeRow,0),MATCH($C$44,TypeCol,0)))*IF($D$44="",1,INDEX(Inverse,MATCH(H45,TypeRow,0),MATCH($D$44,TypeCol,0)))*0.05,IF(AND(OR($I$44="Heatproof",$I$44="Thick Fat"),$B$10="No"),INDEX(Damage,MATCH(H45,TypeRow,0),MATCH($B$44,TypeCol,0))*IF($C$44="",1,INDEX(Damage,MATCH(H45,TypeRow,0),MATCH($C$44,TypeCol,0)))*IF($D$44="",1,INDEX(Damage,MATCH(H45,TypeRow,0),MATCH($D$44,TypeCol,0)))*0.05,IF($I$44="Flash Fire",0,IF($B$10="Yes",IF(AND(OR($I$44="Filter",$I$44="Solid Rock"),INDEX(Inverse,MATCH(H45,TypeRow,0),MATCH($B$44,TypeCol,0))*IF($C$44="",1,INDEX(Inverse,MATCH(H45,TypeRow,0),MATCH($C$44,TypeCol,0)))*IF($D$44="",1,INDEX(Inverse,MATCH(H45,TypeRow,0),MATCH($D$44,TypeCol,0)))&gt;1),(INDEX(Inverse,MATCH(H45,TypeRow,0),MATCH($B$44,TypeCol,0))*IF($C$44="",1,INDEX(Inverse,MATCH(H45,TypeRow,0),MATCH($C$44,TypeCol,0)))*IF($D$44="",1,INDEX(Inverse,MATCH(H45,TypeRow,0),MATCH($D$44,TypeCol,0))))*0.75,INDEX(Inverse,MATCH(H45,TypeRow,0),MATCH($B$44,TypeCol,0))*IF($C$44="",1,INDEX(Inverse,MATCH(H45,TypeRow,0),MATCH($C$44,TypeCol,0)))*IF($D$44="",1,INDEX(Inverse,MATCH(H45,TypeRow,0),MATCH($D$44,TypeCol,0)))),IF(AND(OR($I$44="Filter",$I$44="Solid Rock"),(INDEX(Damage,MATCH(H45,TypeRow,0),MATCH($B$44,TypeCol,0))*IF($C$44="",1,INDEX(Damage,MATCH(H45,TypeRow,0),MATCH($C$44,TypeCol,0)))*IF($D$44="",1,(INDEX(Damage,MATCH(H45,TypeRow,0),MATCH($D$44,TypeCol,0))))&gt;1)),INDEX(Damage,MATCH(H45,TypeRow,0),MATCH($B$44,TypeCol,0))*IF($C$44="",1,INDEX(Damage,MATCH(H45,TypeRow,0),MATCH($C$44,TypeCol,0)))*IF($D$44="",1,INDEX(Damage,MATCH(H45,TypeRow,0),MATCH($D$44,TypeCol,0)))*0.75,INDEX(Damage,MATCH(H45,TypeRow,0),MATCH($B$44,TypeCol,0))*IF($C$44="",1,INDEX(Damage,MATCH(H45,TypeRow,0),MATCH($C$44,TypeCol,0)))*IF($D$44="",1,INDEX(Damage,MATCH(H45,TypeRow,0),MATCH($D$44,TypeCol,0)))))))))))</f>
        <v/>
      </c>
      <c r="I46" s="53" t="str">
        <f>IF($B$44="","",IF(OR(NOT($B$47=""),NOT($I$47="")),"ERROR!",IF(AND($I$44="Wonder Guard",IF($B$10="Yes",INDEX(Inverse,MATCH(I45,TypeRow,0),MATCH($B$44,TypeCol,0))*IF($C$44="",1,INDEX(Inverse,MATCH(I45,TypeRow,0),MATCH($C$44,TypeCol,0)))*IF($D$44="",1,INDEX(Inverse,MATCH(I45,TypeRow,0),MATCH($D$44,TypeCol,0))),INDEX(Damage,MATCH(I45,TypeRow,0),MATCH($B$44,TypeCol,0))*IF($C$44="",1,INDEX(Damage,MATCH(I45,TypeRow,0),MATCH($C$44,TypeCol,0)))*IF($D$44="",1,INDEX(Damage,MATCH(I45,TypeRow,0),MATCH($D$44,TypeCol,0))))&lt;=1),0,IF($B$10="Yes",IF(AND(OR($I$44="Filter",$I$44="Solid Rock"),INDEX(Inverse,MATCH(I45,TypeRow,0),MATCH($B$44,TypeCol,0))*IF($C$44="",1,INDEX(Inverse,MATCH(I45,TypeRow,0),MATCH($C$44,TypeCol,0)))*IF($D$44="",1,INDEX(Inverse,MATCH(I45,TypeRow,0),MATCH($D$44,TypeCol,0)))&gt;1),(INDEX(Inverse,MATCH(I45,TypeRow,0),MATCH($B$44,TypeCol,0))*IF($C$44="",1,INDEX(Inverse,MATCH(I45,TypeRow,0),MATCH($C$44,TypeCol,0)))*IF($D$44="",1,INDEX(Inverse,MATCH(I45,TypeRow,0),MATCH($D$44,TypeCol,0))))*0.75,INDEX(Inverse,MATCH(I45,TypeRow,0),MATCH($B$44,TypeCol,0))*IF($C$44="",1,INDEX(Inverse,MATCH(I45,TypeRow,0),MATCH($C$44,TypeCol,0)))*IF($D$44="",1,INDEX(Inverse,MATCH(I45,TypeRow,0),MATCH($D$44,TypeCol,0)))),IF(AND(OR($I$44="Filter",$I$44="Solid Rock"),(INDEX(Damage,MATCH(I45,TypeRow,0),MATCH($B$44,TypeCol,0))*IF($C$44="",1,INDEX(Damage,MATCH(I45,TypeRow,0),MATCH($C$44,TypeCol,0)))*IF($D$44="",1,(INDEX(Damage,MATCH(I45,TypeRow,0),MATCH($D$44,TypeCol,0))))&gt;1)),INDEX(Damage,MATCH(I45,TypeRow,0),MATCH($B$44,TypeCol,0))*IF($C$44="",1,INDEX(Damage,MATCH(I45,TypeRow,0),MATCH($C$44,TypeCol,0)))*IF($D$44="",1,INDEX(Damage,MATCH(I45,TypeRow,0),MATCH($D$44,TypeCol,0)))*0.75,INDEX(Damage,MATCH(I45,TypeRow,0),MATCH($B$44,TypeCol,0))*IF($C$44="",1,INDEX(Damage,MATCH(I45,TypeRow,0),MATCH($C$44,TypeCol,0)))*IF($D$44="",1,INDEX(Damage,MATCH(I45,TypeRow,0),MATCH($D$44,TypeCol,0))))))))</f>
        <v/>
      </c>
      <c r="J46" s="53" t="str">
        <f>IF($B$44="","",IF(OR(NOT($B$47=""),NOT($I$47="")),"ERROR!",IF(AND($I$44="Wonder Guard",IF($B$10="Yes",INDEX(Inverse,MATCH(J45,TypeRow,0),MATCH($B$44,TypeCol,0))*IF($C$44="",1,INDEX(Inverse,MATCH(J45,TypeRow,0),MATCH($C$44,TypeCol,0)))*IF($D$44="",1,INDEX(Inverse,MATCH(J45,TypeRow,0),MATCH($D$44,TypeCol,0))),INDEX(Damage,MATCH(J45,TypeRow,0),MATCH($B$44,TypeCol,0))*IF($C$44="",1,INDEX(Damage,MATCH(J45,TypeRow,0),MATCH($C$44,TypeCol,0)))*IF($D$44="",1,INDEX(Damage,MATCH(J45,TypeRow,0),MATCH($D$44,TypeCol,0))))&lt;=1),0,IF($B$10="Yes",IF(AND(OR($I$44="Filter",$I$44="Solid Rock"),INDEX(Inverse,MATCH(J45,TypeRow,0),MATCH($B$44,TypeCol,0))*IF($C$44="",1,INDEX(Inverse,MATCH(J45,TypeRow,0),MATCH($C$44,TypeCol,0)))*IF($D$44="",1,INDEX(Inverse,MATCH(J45,TypeRow,0),MATCH($D$44,TypeCol,0)))&gt;1),(INDEX(Inverse,MATCH(J45,TypeRow,0),MATCH($B$44,TypeCol,0))*IF($C$44="",1,INDEX(Inverse,MATCH(J45,TypeRow,0),MATCH($C$44,TypeCol,0)))*IF($D$44="",1,INDEX(Inverse,MATCH(J45,TypeRow,0),MATCH($D$44,TypeCol,0))))*0.75,INDEX(Inverse,MATCH(J45,TypeRow,0),MATCH($B$44,TypeCol,0))*IF($C$44="",1,INDEX(Inverse,MATCH(J45,TypeRow,0),MATCH($C$44,TypeCol,0)))*IF($D$44="",1,INDEX(Inverse,MATCH(J45,TypeRow,0),MATCH($D$44,TypeCol,0)))),IF(AND(OR($I$44="Filter",$I$44="Solid Rock"),(INDEX(Damage,MATCH(J45,TypeRow,0),MATCH($B$44,TypeCol,0))*IF($C$44="",1,INDEX(Damage,MATCH(J45,TypeRow,0),MATCH($C$44,TypeCol,0)))*IF($D$44="",1,(INDEX(Damage,MATCH(J45,TypeRow,0),MATCH($D$44,TypeCol,0))))&gt;1)),INDEX(Damage,MATCH(J45,TypeRow,0),MATCH($B$44,TypeCol,0))*IF($C$44="",1,INDEX(Damage,MATCH(J45,TypeRow,0),MATCH($C$44,TypeCol,0)))*IF($D$44="",1,INDEX(Damage,MATCH(J45,TypeRow,0),MATCH($D$44,TypeCol,0)))*0.75,INDEX(Damage,MATCH(J45,TypeRow,0),MATCH($B$44,TypeCol,0))*IF($C$44="",1,INDEX(Damage,MATCH(J45,TypeRow,0),MATCH($C$44,TypeCol,0)))*IF($D$44="",1,INDEX(Damage,MATCH(J45,TypeRow,0),MATCH($D$44,TypeCol,0))))))))</f>
        <v/>
      </c>
      <c r="K46" s="53" t="str">
        <f>IF($B$44="","",IF(OR(NOT($B$47=""),NOT($I$47="")),"ERROR!",IF(AND($I$44="Wonder Guard",IF($B$10="Yes",INDEX(Inverse,MATCH(K45,TypeRow,0),MATCH($B$44,TypeCol,0))*IF($C$44="",1,INDEX(Inverse,MATCH(K45,TypeRow,0),MATCH($C$44,TypeCol,0)))*IF($D$44="",1,INDEX(Inverse,MATCH(K45,TypeRow,0),MATCH($D$44,TypeCol,0))),INDEX(Damage,MATCH(K45,TypeRow,0),MATCH($B$44,TypeCol,0))*IF($C$44="",1,INDEX(Damage,MATCH(K45,TypeRow,0),MATCH($C$44,TypeCol,0)))*IF($D$44="",1,INDEX(Damage,MATCH(K45,TypeRow,0),MATCH($D$44,TypeCol,0))))&lt;=1),0,IF($B$10="Yes",IF(AND(OR($I$44="Filter",$I$44="Solid Rock"),INDEX(Inverse,MATCH(K45,TypeRow,0),MATCH($B$44,TypeCol,0))*IF($C$44="",1,INDEX(Inverse,MATCH(K45,TypeRow,0),MATCH($C$44,TypeCol,0)))*IF($D$44="",1,INDEX(Inverse,MATCH(K45,TypeRow,0),MATCH($D$44,TypeCol,0)))&gt;1),(INDEX(Inverse,MATCH(K45,TypeRow,0),MATCH($B$44,TypeCol,0))*IF($C$44="",1,INDEX(Inverse,MATCH(K45,TypeRow,0),MATCH($C$44,TypeCol,0)))*IF($D$44="",1,INDEX(Inverse,MATCH(K45,TypeRow,0),MATCH($D$44,TypeCol,0))))*0.75,INDEX(Inverse,MATCH(K45,TypeRow,0),MATCH($B$44,TypeCol,0))*IF($C$44="",1,INDEX(Inverse,MATCH(K45,TypeRow,0),MATCH($C$44,TypeCol,0)))*IF($D$44="",1,INDEX(Inverse,MATCH(K45,TypeRow,0),MATCH($D$44,TypeCol,0)))),IF(AND(OR($I$44="Filter",$I$44="Solid Rock"),(INDEX(Damage,MATCH(K45,TypeRow,0),MATCH($B$44,TypeCol,0))*IF($C$44="",1,INDEX(Damage,MATCH(K45,TypeRow,0),MATCH($C$44,TypeCol,0)))*IF($D$44="",1,(INDEX(Damage,MATCH(K45,TypeRow,0),MATCH($D$44,TypeCol,0))))&gt;1)),INDEX(Damage,MATCH(K45,TypeRow,0),MATCH($B$44,TypeCol,0))*IF($C$44="",1,INDEX(Damage,MATCH(K45,TypeRow,0),MATCH($C$44,TypeCol,0)))*IF($D$44="",1,INDEX(Damage,MATCH(K45,TypeRow,0),MATCH($D$44,TypeCol,0)))*0.75,INDEX(Damage,MATCH(K45,TypeRow,0),MATCH($B$44,TypeCol,0))*IF($C$44="",1,INDEX(Damage,MATCH(K45,TypeRow,0),MATCH($C$44,TypeCol,0)))*IF($D$44="",1,INDEX(Damage,MATCH(K45,TypeRow,0),MATCH($D$44,TypeCol,0))))))))</f>
        <v/>
      </c>
      <c r="L46" s="53" t="str">
        <f>IF($B$44="","",IF(OR(NOT($B$47=""),NOT($I$47="")),"ERROR!",IF(AND($I$44="Wonder Guard",IF($B$10="Yes",INDEX(Inverse,MATCH(L45,TypeRow,0),MATCH($B$44,TypeCol,0))*IF($C$44="",1,INDEX(Inverse,MATCH(L45,TypeRow,0),MATCH($C$44,TypeCol,0)))*IF($D$44="",1,INDEX(Inverse,MATCH(L45,TypeRow,0),MATCH($D$44,TypeCol,0))),INDEX(Damage,MATCH(L45,TypeRow,0),MATCH($B$44,TypeCol,0))*IF($C$44="",1,INDEX(Damage,MATCH(L45,TypeRow,0),MATCH($C$44,TypeCol,0)))*IF($D$44="",1,INDEX(Damage,MATCH(L45,TypeRow,0),MATCH($D$44,TypeCol,0))))&lt;=1),0,IF($I$44="Levitate",0,IF($B$10="Yes",IF(AND(OR($I$44="Filter",$I$44="Solid Rock"),INDEX(Inverse,MATCH(L45,TypeRow,0),MATCH($B$44,TypeCol,0))*IF($C$44="",1,INDEX(Inverse,MATCH(L45,TypeRow,0),MATCH($C$44,TypeCol,0)))*IF($D$44="",1,INDEX(Inverse,MATCH(L45,TypeRow,0),MATCH($D$44,TypeCol,0)))&gt;1),(INDEX(Inverse,MATCH(L45,TypeRow,0),MATCH($B$44,TypeCol,0))*IF($C$44="",1,INDEX(Inverse,MATCH(L45,TypeRow,0),MATCH($C$44,TypeCol,0)))*IF($D$44="",1,INDEX(Inverse,MATCH(L45,TypeRow,0),MATCH($D$44,TypeCol,0))))*0.75,INDEX(Inverse,MATCH(L45,TypeRow,0),MATCH($B$44,TypeCol,0))*IF($C$44="",1,INDEX(Inverse,MATCH(L45,TypeRow,0),MATCH($C$44,TypeCol,0)))*IF($D$44="",1,INDEX(Inverse,MATCH(L45,TypeRow,0),MATCH($D$44,TypeCol,0)))),IF(AND(OR($I$44="Filter",$I$44="Solid Rock"),(INDEX(Damage,MATCH(L45,TypeRow,0),MATCH($B$44,TypeCol,0))*IF($C$44="",1,INDEX(Damage,MATCH(L45,TypeRow,0),MATCH($C$44,TypeCol,0)))*IF($D$44="",1,(INDEX(Damage,MATCH(L45,TypeRow,0),MATCH($D$44,TypeCol,0))))&gt;1)),INDEX(Damage,MATCH(L45,TypeRow,0),MATCH($B$44,TypeCol,0))*IF($C$44="",1,INDEX(Damage,MATCH(L45,TypeRow,0),MATCH($C$44,TypeCol,0)))*IF($D$44="",1,INDEX(Damage,MATCH(L45,TypeRow,0),MATCH($D$44,TypeCol,0)))*0.75,INDEX(Damage,MATCH(L45,TypeRow,0),MATCH($B$44,TypeCol,0))*IF($C$44="",1,INDEX(Damage,MATCH(L45,TypeRow,0),MATCH($C$44,TypeCol,0)))*IF($D$44="",1,INDEX(Damage,MATCH(L45,TypeRow,0),MATCH($D$44,TypeCol,0)))))))))</f>
        <v/>
      </c>
      <c r="M46" s="53" t="str">
        <f>IF($B$44="","",IF(OR(NOT($B$47=""),NOT($I$47="")),"ERROR!",IF(AND($I$44="Wonder Guard",IF($B$10="Yes",INDEX(Inverse,MATCH(M45,TypeRow,0),MATCH($B$44,TypeCol,0))*IF($C$44="",1,INDEX(Inverse,MATCH(M45,TypeRow,0),MATCH($C$44,TypeCol,0)))*IF($D$44="",1,INDEX(Inverse,MATCH(M45,TypeRow,0),MATCH($D$44,TypeCol,0))),INDEX(Damage,MATCH(M45,TypeRow,0),MATCH($B$44,TypeCol,0))*IF($C$44="",1,INDEX(Damage,MATCH(M45,TypeRow,0),MATCH($C$44,TypeCol,0)))*IF($D$44="",1,INDEX(Damage,MATCH(M45,TypeRow,0),MATCH($D$44,TypeCol,0))))&lt;=1),0,IF(AND($I$44="Thick Fat",$B$10="Yes"),INDEX(Inverse,MATCH(M45,TypeRow,0),MATCH($B$44,TypeCol,0))*IF($C$44="",1,INDEX(Inverse,MATCH(M45,TypeRow,0),MATCH($C$44,TypeCol,0)))*IF($D$44="",1,INDEX(Inverse,MATCH(M45,TypeRow,0),MATCH($D$44,TypeCol,0)))*0.05,IF(AND($I$44="Thick Fat",$B$10="No"),INDEX(Damage,MATCH(M45,TypeRow,0),MATCH($B$44,TypeCol,0))*IF($C$44="",1,INDEX(Damage,MATCH(M45,TypeRow,0),MATCH($C$44,TypeCol,0)))*IF($D$44="",1,INDEX(Damage,MATCH(M45,TypeRow,0),MATCH($D$44,TypeCol,0)))*0.05,IF($B$10="Yes",IF(AND(OR($I$44="Filter",$I$44="Solid Rock"),INDEX(Inverse,MATCH(M45,TypeRow,0),MATCH($B$44,TypeCol,0))*IF($C$44="",1,INDEX(Inverse,MATCH(M45,TypeRow,0),MATCH($C$44,TypeCol,0)))*IF($D$44="",1,INDEX(Inverse,MATCH(M45,TypeRow,0),MATCH($D$44,TypeCol,0)))&gt;1),(INDEX(Inverse,MATCH(M45,TypeRow,0),MATCH($B$44,TypeCol,0))*IF($C$44="",1,INDEX(Inverse,MATCH(M45,TypeRow,0),MATCH($C$44,TypeCol,0)))*IF($D$44="",1,INDEX(Inverse,MATCH(M45,TypeRow,0),MATCH($D$44,TypeCol,0))))*0.75,INDEX(Inverse,MATCH(M45,TypeRow,0),MATCH($B$44,TypeCol,0))*IF($C$44="",1,INDEX(Inverse,MATCH(M45,TypeRow,0),MATCH($C$44,TypeCol,0)))*IF($D$44="",1,INDEX(Inverse,MATCH(M45,TypeRow,0),MATCH($D$44,TypeCol,0)))),IF(AND(OR($I$44="Filter",$I$44="Solid Rock"),(INDEX(Damage,MATCH(M45,TypeRow,0),MATCH($B$44,TypeCol,0))*IF($C$44="",1,INDEX(Damage,MATCH(M45,TypeRow,0),MATCH($C$44,TypeCol,0)))*IF($D$44="",1,(INDEX(Damage,MATCH(M45,TypeRow,0),MATCH($D$44,TypeCol,0))))&gt;1)),INDEX(Damage,MATCH(M45,TypeRow,0),MATCH($B$44,TypeCol,0))*IF($C$44="",1,INDEX(Damage,MATCH(M45,TypeRow,0),MATCH($C$44,TypeCol,0)))*IF($D$44="",1,INDEX(Damage,MATCH(M45,TypeRow,0),MATCH($D$44,TypeCol,0)))*0.75,INDEX(Damage,MATCH(M45,TypeRow,0),MATCH($B$44,TypeCol,0))*IF($C$44="",1,INDEX(Damage,MATCH(M45,TypeRow,0),MATCH($C$44,TypeCol,0)))*IF($D$44="",1,INDEX(Damage,MATCH(M45,TypeRow,0),MATCH($D$44,TypeCol,0))))))))))</f>
        <v/>
      </c>
      <c r="N46" s="53" t="str">
        <f t="shared" ref="N46:S46" si="5">IF($B$44="","",IF(OR(NOT($B$47=""),NOT($I$47="")),"ERROR!",IF(AND($I$44="Wonder Guard",IF($B$10="Yes",INDEX(Inverse,MATCH(N45,TypeRow,0),MATCH($B$44,TypeCol,0))*IF($C$44="",1,INDEX(Inverse,MATCH(N45,TypeRow,0),MATCH($C$44,TypeCol,0)))*IF($D$44="",1,INDEX(Inverse,MATCH(N45,TypeRow,0),MATCH($D$44,TypeCol,0))),INDEX(Damage,MATCH(N45,TypeRow,0),MATCH($B$44,TypeCol,0))*IF($C$44="",1,INDEX(Damage,MATCH(N45,TypeRow,0),MATCH($C$44,TypeCol,0)))*IF($D$44="",1,INDEX(Damage,MATCH(N45,TypeRow,0),MATCH($D$44,TypeCol,0))))&lt;=1),0,IF($B$10="Yes",IF(AND(OR($I$44="Filter",$I$44="Solid Rock"),INDEX(Inverse,MATCH(N45,TypeRow,0),MATCH($B$44,TypeCol,0))*IF($C$44="",1,INDEX(Inverse,MATCH(N45,TypeRow,0),MATCH($C$44,TypeCol,0)))*IF($D$44="",1,INDEX(Inverse,MATCH(N45,TypeRow,0),MATCH($D$44,TypeCol,0)))&gt;1),(INDEX(Inverse,MATCH(N45,TypeRow,0),MATCH($B$44,TypeCol,0))*IF($C$44="",1,INDEX(Inverse,MATCH(N45,TypeRow,0),MATCH($C$44,TypeCol,0)))*IF($D$44="",1,INDEX(Inverse,MATCH(N45,TypeRow,0),MATCH($D$44,TypeCol,0))))*0.75,INDEX(Inverse,MATCH(N45,TypeRow,0),MATCH($B$44,TypeCol,0))*IF($C$44="",1,INDEX(Inverse,MATCH(N45,TypeRow,0),MATCH($C$44,TypeCol,0)))*IF($D$44="",1,INDEX(Inverse,MATCH(N45,TypeRow,0),MATCH($D$44,TypeCol,0)))),IF(AND(OR($I$44="Filter",$I$44="Solid Rock"),(INDEX(Damage,MATCH(N45,TypeRow,0),MATCH($B$44,TypeCol,0))*IF($C$44="",1,INDEX(Damage,MATCH(N45,TypeRow,0),MATCH($C$44,TypeCol,0)))*IF($D$44="",1,(INDEX(Damage,MATCH(N45,TypeRow,0),MATCH($D$44,TypeCol,0))))&gt;1)),INDEX(Damage,MATCH(N45,TypeRow,0),MATCH($B$44,TypeCol,0))*IF($C$44="",1,INDEX(Damage,MATCH(N45,TypeRow,0),MATCH($C$44,TypeCol,0)))*IF($D$44="",1,INDEX(Damage,MATCH(N45,TypeRow,0),MATCH($D$44,TypeCol,0)))*0.75,INDEX(Damage,MATCH(N45,TypeRow,0),MATCH($B$44,TypeCol,0))*IF($C$44="",1,INDEX(Damage,MATCH(N45,TypeRow,0),MATCH($C$44,TypeCol,0)))*IF($D$44="",1,INDEX(Damage,MATCH(N45,TypeRow,0),MATCH($D$44,TypeCol,0))))))))</f>
        <v/>
      </c>
      <c r="O46" s="53" t="str">
        <f t="shared" si="5"/>
        <v/>
      </c>
      <c r="P46" s="53" t="str">
        <f t="shared" si="5"/>
        <v/>
      </c>
      <c r="Q46" s="53" t="str">
        <f t="shared" si="5"/>
        <v/>
      </c>
      <c r="R46" s="53" t="str">
        <f t="shared" si="5"/>
        <v/>
      </c>
      <c r="S46" s="53" t="str">
        <f t="shared" si="5"/>
        <v/>
      </c>
      <c r="T46" s="54" t="str">
        <f>IF($B$44="","",IF(OR(NOT($B$47=""),NOT($I$47="")),"ERROR!",IF(AND($I$44="Wonder Guard",IF($B$10="Yes",INDEX(Inverse,MATCH(T45,TypeRow,0),MATCH($B$44,TypeCol,0))*IF($C$44="",1,INDEX(Inverse,MATCH(T45,TypeRow,0),MATCH($C$44,TypeCol,0)))*IF($D$44="",1,INDEX(Inverse,MATCH(T45,TypeRow,0),MATCH($D$44,TypeCol,0))),INDEX(Damage,MATCH(T45,TypeRow,0),MATCH($B$44,TypeCol,0))*IF($C$44="",1,INDEX(Damage,MATCH(T45,TypeRow,0),MATCH($C$44,TypeCol,0)))*IF($D$44="",1,INDEX(Damage,MATCH(T45,TypeRow,0),MATCH($D$44,TypeCol,0))))&lt;=1),0,IF(OR($I$44="Storm Drain",$I$44="Water Absorb"),0,IF($B$10="Yes",IF(AND(OR($I$44="Filter",$I$44="Solid Rock"),INDEX(Inverse,MATCH(T45,TypeRow,0),MATCH($B$44,TypeCol,0))*IF($C$44="",1,INDEX(Inverse,MATCH(T45,TypeRow,0),MATCH($C$44,TypeCol,0)))*IF($D$44="",1,INDEX(Inverse,MATCH(T45,TypeRow,0),MATCH($D$44,TypeCol,0)))&gt;1),(INDEX(Inverse,MATCH(T45,TypeRow,0),MATCH($B$44,TypeCol,0))*IF($C$44="",1,INDEX(Inverse,MATCH(T45,TypeRow,0),MATCH($C$44,TypeCol,0)))*IF($D$44="",1,INDEX(Inverse,MATCH(T45,TypeRow,0),MATCH($D$44,TypeCol,0))))*0.75,INDEX(Inverse,MATCH(T45,TypeRow,0),MATCH($B$44,TypeCol,0))*IF($C$44="",1,INDEX(Inverse,MATCH(T45,TypeRow,0),MATCH($C$44,TypeCol,0)))*IF($D$44="",1,INDEX(Inverse,MATCH(T45,TypeRow,0),MATCH($D$44,TypeCol,0)))),IF(AND(OR($I$44="Filter",$I$44="Solid Rock"),(INDEX(Damage,MATCH(T45,TypeRow,0),MATCH($B$44,TypeCol,0))*IF($C$44="",1,INDEX(Damage,MATCH(T45,TypeRow,0),MATCH($C$44,TypeCol,0)))*IF($D$44="",1,(INDEX(Damage,MATCH(T45,TypeRow,0),MATCH($D$44,TypeCol,0))))&gt;1)),INDEX(Damage,MATCH(T45,TypeRow,0),MATCH($B$44,TypeCol,0))*IF($C$44="",1,INDEX(Damage,MATCH(T45,TypeRow,0),MATCH($C$44,TypeCol,0)))*IF($D$44="",1,INDEX(Damage,MATCH(T45,TypeRow,0),MATCH($D$44,TypeCol,0)))*0.75,INDEX(Damage,MATCH(T45,TypeRow,0),MATCH($B$44,TypeCol,0))*IF($C$44="",1,INDEX(Damage,MATCH(T45,TypeRow,0),MATCH($C$44,TypeCol,0)))*IF($D$44="",1,INDEX(Damage,MATCH(T45,TypeRow,0),MATCH($D$44,TypeCol,0)))))))))</f>
        <v/>
      </c>
    </row>
    <row r="47" spans="1:20" x14ac:dyDescent="0.35">
      <c r="A47" s="62" t="s">
        <v>107</v>
      </c>
      <c r="B47" s="61" t="str">
        <f>IF(NOT(C47=""),"ERROR A:","")</f>
        <v/>
      </c>
      <c r="C47" s="64" t="str">
        <f>IF(OR(AND(NOT(B44=""),NOT(C44=""),B44=C44),AND(NOT(B44=""),NOT(D44=""),B44=D44),AND(NOT(C44=""),NOT(D44=""),C44=D44)),"POKEMON CANNOT HAVE TWO OR MORE OF SAME TYPE!","")</f>
        <v/>
      </c>
      <c r="D47" s="64"/>
      <c r="E47" s="64"/>
      <c r="F47" s="64"/>
      <c r="G47" s="64"/>
      <c r="H47" s="64"/>
      <c r="I47" s="65" t="str">
        <f>IF(NOT(M47=""),"ERROR B:","")</f>
        <v/>
      </c>
      <c r="J47" s="65"/>
      <c r="K47" s="65"/>
      <c r="L47" s="65"/>
      <c r="M47" s="64" t="str">
        <f>IF(AND(NOT(D44=""),NOT(I44="")),"POKEMON CANNOT HAVE MORE THAN ONE ABILITY!","")</f>
        <v/>
      </c>
      <c r="N47" s="64"/>
      <c r="O47" s="64"/>
      <c r="P47" s="64"/>
      <c r="Q47" s="64"/>
      <c r="R47" s="64"/>
      <c r="S47" s="64"/>
      <c r="T47" s="64"/>
    </row>
  </sheetData>
  <sortState ref="V8:W19">
    <sortCondition ref="W8:W19"/>
  </sortState>
  <mergeCells count="73">
    <mergeCell ref="A45:A46"/>
    <mergeCell ref="C47:H47"/>
    <mergeCell ref="I47:L47"/>
    <mergeCell ref="M47:T47"/>
    <mergeCell ref="A39:A40"/>
    <mergeCell ref="C41:H41"/>
    <mergeCell ref="I41:L41"/>
    <mergeCell ref="M41:T41"/>
    <mergeCell ref="A43:A44"/>
    <mergeCell ref="E43:H43"/>
    <mergeCell ref="I43:L43"/>
    <mergeCell ref="M43:T43"/>
    <mergeCell ref="E44:H44"/>
    <mergeCell ref="I44:L44"/>
    <mergeCell ref="M44:T44"/>
    <mergeCell ref="I35:L35"/>
    <mergeCell ref="M35:T35"/>
    <mergeCell ref="A37:A38"/>
    <mergeCell ref="E37:H37"/>
    <mergeCell ref="I37:L37"/>
    <mergeCell ref="M37:T37"/>
    <mergeCell ref="E38:H38"/>
    <mergeCell ref="I38:L38"/>
    <mergeCell ref="M38:T38"/>
    <mergeCell ref="I29:L29"/>
    <mergeCell ref="M29:T29"/>
    <mergeCell ref="A31:A32"/>
    <mergeCell ref="E31:H31"/>
    <mergeCell ref="I31:L31"/>
    <mergeCell ref="M31:T31"/>
    <mergeCell ref="E32:H32"/>
    <mergeCell ref="I32:L32"/>
    <mergeCell ref="M32:T32"/>
    <mergeCell ref="A27:A28"/>
    <mergeCell ref="C29:H29"/>
    <mergeCell ref="A33:A34"/>
    <mergeCell ref="C35:H35"/>
    <mergeCell ref="A21:A22"/>
    <mergeCell ref="C23:H23"/>
    <mergeCell ref="I23:L23"/>
    <mergeCell ref="M23:T23"/>
    <mergeCell ref="A25:A26"/>
    <mergeCell ref="E25:H25"/>
    <mergeCell ref="I25:L25"/>
    <mergeCell ref="M25:T25"/>
    <mergeCell ref="E26:H26"/>
    <mergeCell ref="I26:L26"/>
    <mergeCell ref="M26:T26"/>
    <mergeCell ref="A19:A20"/>
    <mergeCell ref="E19:H19"/>
    <mergeCell ref="I19:L19"/>
    <mergeCell ref="M19:T19"/>
    <mergeCell ref="E20:H20"/>
    <mergeCell ref="I20:L20"/>
    <mergeCell ref="M20:T20"/>
    <mergeCell ref="A1:G1"/>
    <mergeCell ref="A15:A16"/>
    <mergeCell ref="A2:G2"/>
    <mergeCell ref="M13:T13"/>
    <mergeCell ref="M14:T14"/>
    <mergeCell ref="E13:H13"/>
    <mergeCell ref="I13:L13"/>
    <mergeCell ref="E14:H14"/>
    <mergeCell ref="I14:L14"/>
    <mergeCell ref="A13:A14"/>
    <mergeCell ref="A4:B4"/>
    <mergeCell ref="C17:H17"/>
    <mergeCell ref="I17:L17"/>
    <mergeCell ref="M17:T17"/>
    <mergeCell ref="B5:J5"/>
    <mergeCell ref="B6:J6"/>
    <mergeCell ref="B8:J8"/>
    <mergeCell ref="C10:H10"/>
  </mergeCells>
  <conditionalFormatting sqref="B16:T16">
    <cfRule type="cellIs" dxfId="83" priority="152" operator="between">
      <formula>0.124</formula>
      <formula>0.00000000001</formula>
    </cfRule>
    <cfRule type="cellIs" dxfId="82" priority="153" operator="equal">
      <formula>7</formula>
    </cfRule>
    <cfRule type="cellIs" dxfId="81" priority="154" operator="equal">
      <formula>6</formula>
    </cfRule>
    <cfRule type="cellIs" dxfId="80" priority="155" operator="equal">
      <formula>5</formula>
    </cfRule>
    <cfRule type="cellIs" dxfId="79" priority="156" operator="equal">
      <formula>3</formula>
    </cfRule>
    <cfRule type="cellIs" dxfId="78" priority="157" operator="equal">
      <formula>0.125</formula>
    </cfRule>
    <cfRule type="cellIs" dxfId="77" priority="158" operator="equal">
      <formula>8</formula>
    </cfRule>
    <cfRule type="cellIs" dxfId="76" priority="159" operator="equal">
      <formula>4</formula>
    </cfRule>
    <cfRule type="cellIs" dxfId="75" priority="160" operator="equal">
      <formula>2</formula>
    </cfRule>
    <cfRule type="cellIs" dxfId="74" priority="161" operator="equal">
      <formula>0</formula>
    </cfRule>
    <cfRule type="cellIs" dxfId="73" priority="162" operator="equal">
      <formula>1</formula>
    </cfRule>
    <cfRule type="cellIs" dxfId="72" priority="163" operator="lessThan">
      <formula>1</formula>
    </cfRule>
    <cfRule type="cellIs" dxfId="71" priority="164" operator="greaterThan">
      <formula>1</formula>
    </cfRule>
  </conditionalFormatting>
  <conditionalFormatting sqref="B17:T17">
    <cfRule type="notContainsBlanks" dxfId="70" priority="165">
      <formula>LEN(TRIM(B17))&gt;0</formula>
    </cfRule>
  </conditionalFormatting>
  <conditionalFormatting sqref="B22:T22">
    <cfRule type="cellIs" dxfId="69" priority="110" operator="between">
      <formula>0.124</formula>
      <formula>0.00000000001</formula>
    </cfRule>
    <cfRule type="cellIs" dxfId="68" priority="111" operator="equal">
      <formula>7</formula>
    </cfRule>
    <cfRule type="cellIs" dxfId="67" priority="112" operator="equal">
      <formula>6</formula>
    </cfRule>
    <cfRule type="cellIs" dxfId="66" priority="113" operator="equal">
      <formula>5</formula>
    </cfRule>
    <cfRule type="cellIs" dxfId="65" priority="114" operator="equal">
      <formula>3</formula>
    </cfRule>
    <cfRule type="cellIs" dxfId="64" priority="115" operator="equal">
      <formula>0.125</formula>
    </cfRule>
    <cfRule type="cellIs" dxfId="63" priority="116" operator="equal">
      <formula>8</formula>
    </cfRule>
    <cfRule type="cellIs" dxfId="62" priority="117" operator="equal">
      <formula>4</formula>
    </cfRule>
    <cfRule type="cellIs" dxfId="61" priority="118" operator="equal">
      <formula>2</formula>
    </cfRule>
    <cfRule type="cellIs" dxfId="60" priority="119" operator="equal">
      <formula>0</formula>
    </cfRule>
    <cfRule type="cellIs" dxfId="59" priority="120" operator="equal">
      <formula>1</formula>
    </cfRule>
    <cfRule type="cellIs" dxfId="58" priority="121" operator="lessThan">
      <formula>1</formula>
    </cfRule>
    <cfRule type="cellIs" dxfId="57" priority="122" operator="greaterThan">
      <formula>1</formula>
    </cfRule>
  </conditionalFormatting>
  <conditionalFormatting sqref="B23:T23">
    <cfRule type="notContainsBlanks" dxfId="56" priority="109">
      <formula>LEN(TRIM(B23))&gt;0</formula>
    </cfRule>
  </conditionalFormatting>
  <conditionalFormatting sqref="B29:T29">
    <cfRule type="notContainsBlanks" dxfId="55" priority="95">
      <formula>LEN(TRIM(B29))&gt;0</formula>
    </cfRule>
  </conditionalFormatting>
  <conditionalFormatting sqref="B28:T28">
    <cfRule type="cellIs" dxfId="54" priority="82" operator="between">
      <formula>0.124</formula>
      <formula>0.00000000001</formula>
    </cfRule>
    <cfRule type="cellIs" dxfId="53" priority="83" operator="equal">
      <formula>7</formula>
    </cfRule>
    <cfRule type="cellIs" dxfId="52" priority="84" operator="equal">
      <formula>6</formula>
    </cfRule>
    <cfRule type="cellIs" dxfId="51" priority="85" operator="equal">
      <formula>5</formula>
    </cfRule>
    <cfRule type="cellIs" dxfId="50" priority="86" operator="equal">
      <formula>3</formula>
    </cfRule>
    <cfRule type="cellIs" dxfId="49" priority="87" operator="equal">
      <formula>0.125</formula>
    </cfRule>
    <cfRule type="cellIs" dxfId="48" priority="88" operator="equal">
      <formula>8</formula>
    </cfRule>
    <cfRule type="cellIs" dxfId="47" priority="89" operator="equal">
      <formula>4</formula>
    </cfRule>
    <cfRule type="cellIs" dxfId="46" priority="90" operator="equal">
      <formula>2</formula>
    </cfRule>
    <cfRule type="cellIs" dxfId="45" priority="91" operator="equal">
      <formula>0</formula>
    </cfRule>
    <cfRule type="cellIs" dxfId="44" priority="92" operator="equal">
      <formula>1</formula>
    </cfRule>
    <cfRule type="cellIs" dxfId="43" priority="93" operator="lessThan">
      <formula>1</formula>
    </cfRule>
    <cfRule type="cellIs" dxfId="42" priority="94" operator="greaterThan">
      <formula>1</formula>
    </cfRule>
  </conditionalFormatting>
  <conditionalFormatting sqref="B35:T35">
    <cfRule type="notContainsBlanks" dxfId="41" priority="81">
      <formula>LEN(TRIM(B35))&gt;0</formula>
    </cfRule>
  </conditionalFormatting>
  <conditionalFormatting sqref="B34:T34">
    <cfRule type="cellIs" dxfId="40" priority="55" operator="between">
      <formula>0.124</formula>
      <formula>0.00000000001</formula>
    </cfRule>
    <cfRule type="cellIs" dxfId="39" priority="56" operator="equal">
      <formula>7</formula>
    </cfRule>
    <cfRule type="cellIs" dxfId="38" priority="57" operator="equal">
      <formula>6</formula>
    </cfRule>
    <cfRule type="cellIs" dxfId="37" priority="58" operator="equal">
      <formula>5</formula>
    </cfRule>
    <cfRule type="cellIs" dxfId="36" priority="59" operator="equal">
      <formula>3</formula>
    </cfRule>
    <cfRule type="cellIs" dxfId="35" priority="60" operator="equal">
      <formula>0.125</formula>
    </cfRule>
    <cfRule type="cellIs" dxfId="34" priority="61" operator="equal">
      <formula>8</formula>
    </cfRule>
    <cfRule type="cellIs" dxfId="33" priority="62" operator="equal">
      <formula>4</formula>
    </cfRule>
    <cfRule type="cellIs" dxfId="32" priority="63" operator="equal">
      <formula>2</formula>
    </cfRule>
    <cfRule type="cellIs" dxfId="31" priority="64" operator="equal">
      <formula>0</formula>
    </cfRule>
    <cfRule type="cellIs" dxfId="30" priority="65" operator="equal">
      <formula>1</formula>
    </cfRule>
    <cfRule type="cellIs" dxfId="29" priority="66" operator="lessThan">
      <formula>1</formula>
    </cfRule>
    <cfRule type="cellIs" dxfId="28" priority="67" operator="greaterThan">
      <formula>1</formula>
    </cfRule>
  </conditionalFormatting>
  <conditionalFormatting sqref="B41:T41">
    <cfRule type="notContainsBlanks" dxfId="27" priority="54">
      <formula>LEN(TRIM(B41))&gt;0</formula>
    </cfRule>
  </conditionalFormatting>
  <conditionalFormatting sqref="B40:T40">
    <cfRule type="cellIs" dxfId="26" priority="28" operator="between">
      <formula>0.124</formula>
      <formula>0.00000000001</formula>
    </cfRule>
    <cfRule type="cellIs" dxfId="25" priority="29" operator="equal">
      <formula>7</formula>
    </cfRule>
    <cfRule type="cellIs" dxfId="24" priority="30" operator="equal">
      <formula>6</formula>
    </cfRule>
    <cfRule type="cellIs" dxfId="23" priority="31" operator="equal">
      <formula>5</formula>
    </cfRule>
    <cfRule type="cellIs" dxfId="22" priority="32" operator="equal">
      <formula>3</formula>
    </cfRule>
    <cfRule type="cellIs" dxfId="21" priority="33" operator="equal">
      <formula>0.125</formula>
    </cfRule>
    <cfRule type="cellIs" dxfId="20" priority="34" operator="equal">
      <formula>8</formula>
    </cfRule>
    <cfRule type="cellIs" dxfId="19" priority="35" operator="equal">
      <formula>4</formula>
    </cfRule>
    <cfRule type="cellIs" dxfId="18" priority="36" operator="equal">
      <formula>2</formula>
    </cfRule>
    <cfRule type="cellIs" dxfId="17" priority="37" operator="equal">
      <formula>0</formula>
    </cfRule>
    <cfRule type="cellIs" dxfId="16" priority="38" operator="equal">
      <formula>1</formula>
    </cfRule>
    <cfRule type="cellIs" dxfId="15" priority="39" operator="lessThan">
      <formula>1</formula>
    </cfRule>
    <cfRule type="cellIs" dxfId="14" priority="40" operator="greaterThan">
      <formula>1</formula>
    </cfRule>
  </conditionalFormatting>
  <conditionalFormatting sqref="B47:T47">
    <cfRule type="notContainsBlanks" dxfId="13" priority="27">
      <formula>LEN(TRIM(B47))&gt;0</formula>
    </cfRule>
  </conditionalFormatting>
  <conditionalFormatting sqref="B46:T46">
    <cfRule type="cellIs" dxfId="12" priority="1" operator="between">
      <formula>0.124</formula>
      <formula>0.00000000001</formula>
    </cfRule>
    <cfRule type="cellIs" dxfId="11" priority="2" operator="equal">
      <formula>7</formula>
    </cfRule>
    <cfRule type="cellIs" dxfId="10" priority="3" operator="equal">
      <formula>6</formula>
    </cfRule>
    <cfRule type="cellIs" dxfId="9" priority="4" operator="equal">
      <formula>5</formula>
    </cfRule>
    <cfRule type="cellIs" dxfId="8" priority="5" operator="equal">
      <formula>3</formula>
    </cfRule>
    <cfRule type="cellIs" dxfId="7" priority="6" operator="equal">
      <formula>0.125</formula>
    </cfRule>
    <cfRule type="cellIs" dxfId="6" priority="7" operator="equal">
      <formula>8</formula>
    </cfRule>
    <cfRule type="cellIs" dxfId="5" priority="8" operator="equal">
      <formula>4</formula>
    </cfRule>
    <cfRule type="cellIs" dxfId="4" priority="9" operator="equal">
      <formula>2</formula>
    </cfRule>
    <cfRule type="cellIs" dxfId="3" priority="10" operator="equal">
      <formula>0</formula>
    </cfRule>
    <cfRule type="cellIs" dxfId="2" priority="11" operator="equal">
      <formula>1</formula>
    </cfRule>
    <cfRule type="cellIs" dxfId="1" priority="12" operator="lessThan">
      <formula>1</formula>
    </cfRule>
    <cfRule type="cellIs" dxfId="0" priority="13" operator="greaterThan">
      <formula>1</formula>
    </cfRule>
  </conditionalFormatting>
  <dataValidations count="8">
    <dataValidation type="list" allowBlank="1" showInputMessage="1" showErrorMessage="1" prompt="You can turn on Inverse Battle to see how matchups will behave during an inverse battle. (The default setting in &quot;No&quot;)" sqref="B11">
      <formula1>"No,Yes"</formula1>
    </dataValidation>
    <dataValidation type="list" allowBlank="1" showInputMessage="1" showErrorMessage="1" prompt="Indicates Pokémon's second type. If it doesn't have a second type, leave blank._x000a__x000a_(Press &quot;Delete&quot; to clear)" sqref="C14 C20 C26 C32 C38 C44">
      <formula1>PokemonTypes</formula1>
    </dataValidation>
    <dataValidation type="list" allowBlank="1" showInputMessage="1" showErrorMessage="1" prompt="You can turn on Inverse Battle to see how matchups will behave during an inverse battle. (The default setting is &quot;No&quot;)" sqref="B10">
      <formula1>"No,Yes"</formula1>
    </dataValidation>
    <dataValidation type="list" allowBlank="1" showInputMessage="1" showErrorMessage="1" prompt="If a Pokémon has one of these abilities, it will affect type matchups." sqref="I14:L14 I20:L20 I26:L26 I32:L32 I38:L38 I44:L44">
      <formula1>MAAbilities</formula1>
    </dataValidation>
    <dataValidation type="list" allowBlank="1" showInputMessage="1" showErrorMessage="1" prompt="Gives Pokémon another type in addition to their original type(s)  (Replaces ability)." sqref="D14 D20 D26 D32 D38 D44">
      <formula1>PokemonTypes</formula1>
    </dataValidation>
    <dataValidation type="list" allowBlank="1" showInputMessage="1" showErrorMessage="1" prompt="Indicates Pokémon's first type._x000a__x000a_(press &quot;Delete&quot; to clear)" sqref="B14 B20 B26 B32 B38 B44">
      <formula1>PokemonTypes</formula1>
    </dataValidation>
    <dataValidation allowBlank="1" showInputMessage="1" showErrorMessage="1" prompt="Inverse battles are where weaknesses become strengths and strengths become weaknesses (see &quot;Damage Multipliers&quot;, &quot;Inverse Damage Multiplier&quot; for more information)." sqref="A10"/>
    <dataValidation type="custom" allowBlank="1" showInputMessage="1" showErrorMessage="1" errorTitle="One Ability" error="Pokemon can only have one ability!" sqref="B16:T16 B22:T22 E28 H28 L28:M28 T28 E34 H34 L34:M34 T34 E40 H40 L40:M40 T40 E46 H46 L46:M46 T46">
      <formula1>AND(D14&lt;&gt;"",I14&lt;&gt;"")</formula1>
    </dataValidation>
  </dataValidations>
  <pageMargins left="0.7" right="0.7" top="0.75" bottom="0.75" header="0.3" footer="0.3"/>
  <pageSetup scale="64" orientation="landscape" r:id="rId1"/>
  <ignoredErrors>
    <ignoredError sqref="H16 E16 E22 H22 E28 H28 E34 H34 E40 H40 E46 H4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workbookViewId="0"/>
  </sheetViews>
  <sheetFormatPr defaultRowHeight="14.5" x14ac:dyDescent="0.35"/>
  <sheetData>
    <row r="1" spans="1:21" ht="28.5" x14ac:dyDescent="0.65">
      <c r="C1" s="86" t="s">
        <v>0</v>
      </c>
      <c r="D1" s="86"/>
      <c r="E1" s="86"/>
      <c r="F1" s="86"/>
      <c r="G1" s="86"/>
      <c r="H1" s="86"/>
      <c r="I1" s="86"/>
      <c r="J1" s="86"/>
      <c r="K1" s="86"/>
      <c r="L1" s="86"/>
      <c r="M1" s="86"/>
      <c r="N1" s="86"/>
      <c r="O1" s="86"/>
      <c r="P1" s="86"/>
      <c r="Q1" s="86"/>
      <c r="R1" s="86"/>
      <c r="S1" s="86"/>
      <c r="T1" s="86"/>
      <c r="U1" s="86"/>
    </row>
    <row r="2" spans="1:21" x14ac:dyDescent="0.35">
      <c r="A2" s="87" t="s">
        <v>1</v>
      </c>
      <c r="C2" s="1" t="s">
        <v>2</v>
      </c>
      <c r="D2" s="2" t="s">
        <v>3</v>
      </c>
      <c r="E2" s="3" t="s">
        <v>4</v>
      </c>
      <c r="F2" s="4" t="s">
        <v>5</v>
      </c>
      <c r="G2" s="5" t="s">
        <v>6</v>
      </c>
      <c r="H2" s="6" t="s">
        <v>7</v>
      </c>
      <c r="I2" s="7" t="s">
        <v>8</v>
      </c>
      <c r="J2" s="8" t="s">
        <v>9</v>
      </c>
      <c r="K2" s="9" t="s">
        <v>10</v>
      </c>
      <c r="L2" s="10" t="s">
        <v>11</v>
      </c>
      <c r="M2" s="11" t="s">
        <v>12</v>
      </c>
      <c r="N2" s="12" t="s">
        <v>13</v>
      </c>
      <c r="O2" s="13" t="s">
        <v>14</v>
      </c>
      <c r="P2" s="14" t="s">
        <v>15</v>
      </c>
      <c r="Q2" s="15" t="s">
        <v>16</v>
      </c>
      <c r="R2" s="16" t="s">
        <v>17</v>
      </c>
      <c r="S2" s="17" t="s">
        <v>18</v>
      </c>
      <c r="T2" s="18" t="s">
        <v>19</v>
      </c>
      <c r="U2" s="19" t="s">
        <v>20</v>
      </c>
    </row>
    <row r="3" spans="1:21" x14ac:dyDescent="0.35">
      <c r="A3" s="87"/>
      <c r="B3" s="1" t="s">
        <v>2</v>
      </c>
      <c r="C3" s="20">
        <v>1</v>
      </c>
      <c r="D3" s="20">
        <v>2</v>
      </c>
      <c r="E3" s="20">
        <v>1</v>
      </c>
      <c r="F3" s="20">
        <v>1</v>
      </c>
      <c r="G3" s="20">
        <v>0.5</v>
      </c>
      <c r="H3" s="20">
        <v>0.5</v>
      </c>
      <c r="I3" s="20">
        <v>0.5</v>
      </c>
      <c r="J3" s="20">
        <v>0.5</v>
      </c>
      <c r="K3" s="20">
        <v>0.5</v>
      </c>
      <c r="L3" s="20">
        <v>2</v>
      </c>
      <c r="M3" s="20">
        <v>1</v>
      </c>
      <c r="N3" s="20">
        <v>1</v>
      </c>
      <c r="O3" s="20">
        <v>1</v>
      </c>
      <c r="P3" s="20">
        <v>1</v>
      </c>
      <c r="Q3" s="20">
        <v>0.5</v>
      </c>
      <c r="R3" s="20">
        <v>2</v>
      </c>
      <c r="S3" s="20">
        <v>1</v>
      </c>
      <c r="T3" s="20">
        <v>0.5</v>
      </c>
      <c r="U3" s="20">
        <v>1</v>
      </c>
    </row>
    <row r="4" spans="1:21" x14ac:dyDescent="0.35">
      <c r="A4" s="87"/>
      <c r="B4" s="2" t="s">
        <v>3</v>
      </c>
      <c r="C4" s="20">
        <v>1</v>
      </c>
      <c r="D4" s="20">
        <v>0.5</v>
      </c>
      <c r="E4" s="20">
        <v>1</v>
      </c>
      <c r="F4" s="20">
        <v>1</v>
      </c>
      <c r="G4" s="20">
        <v>0.5</v>
      </c>
      <c r="H4" s="20">
        <v>0.5</v>
      </c>
      <c r="I4" s="20">
        <v>1</v>
      </c>
      <c r="J4" s="20">
        <v>1</v>
      </c>
      <c r="K4" s="20">
        <v>2</v>
      </c>
      <c r="L4" s="20">
        <v>1</v>
      </c>
      <c r="M4" s="20">
        <v>1</v>
      </c>
      <c r="N4" s="20">
        <v>1</v>
      </c>
      <c r="O4" s="20">
        <v>0</v>
      </c>
      <c r="P4" s="20">
        <v>1</v>
      </c>
      <c r="Q4" s="20">
        <v>1</v>
      </c>
      <c r="R4" s="20">
        <v>2</v>
      </c>
      <c r="S4" s="20">
        <v>1</v>
      </c>
      <c r="T4" s="20">
        <v>0.5</v>
      </c>
      <c r="U4" s="20">
        <v>1</v>
      </c>
    </row>
    <row r="5" spans="1:21" x14ac:dyDescent="0.35">
      <c r="A5" s="87"/>
      <c r="B5" s="3" t="s">
        <v>4</v>
      </c>
      <c r="C5" s="20">
        <v>1</v>
      </c>
      <c r="D5" s="20">
        <v>1</v>
      </c>
      <c r="E5" s="20">
        <v>2</v>
      </c>
      <c r="F5" s="20">
        <v>1</v>
      </c>
      <c r="G5" s="20">
        <v>0</v>
      </c>
      <c r="H5" s="20">
        <v>1</v>
      </c>
      <c r="I5" s="20">
        <v>1</v>
      </c>
      <c r="J5" s="20">
        <v>1</v>
      </c>
      <c r="K5" s="20">
        <v>1</v>
      </c>
      <c r="L5" s="20">
        <v>1</v>
      </c>
      <c r="M5" s="20">
        <v>1</v>
      </c>
      <c r="N5" s="20">
        <v>1</v>
      </c>
      <c r="O5" s="20">
        <v>1</v>
      </c>
      <c r="P5" s="20">
        <v>1</v>
      </c>
      <c r="Q5" s="20">
        <v>1</v>
      </c>
      <c r="R5" s="20">
        <v>1</v>
      </c>
      <c r="S5" s="20">
        <v>1</v>
      </c>
      <c r="T5" s="20">
        <v>0.5</v>
      </c>
      <c r="U5" s="20">
        <v>1</v>
      </c>
    </row>
    <row r="6" spans="1:21" x14ac:dyDescent="0.35">
      <c r="A6" s="87"/>
      <c r="B6" s="4" t="s">
        <v>5</v>
      </c>
      <c r="C6" s="20">
        <v>1</v>
      </c>
      <c r="D6" s="20">
        <v>1</v>
      </c>
      <c r="E6" s="20">
        <v>0.5</v>
      </c>
      <c r="F6" s="20">
        <v>0.5</v>
      </c>
      <c r="G6" s="20">
        <v>1</v>
      </c>
      <c r="H6" s="20">
        <v>1</v>
      </c>
      <c r="I6" s="20">
        <v>1</v>
      </c>
      <c r="J6" s="20">
        <v>2</v>
      </c>
      <c r="K6" s="20">
        <v>1</v>
      </c>
      <c r="L6" s="20">
        <v>0.5</v>
      </c>
      <c r="M6" s="20">
        <v>0</v>
      </c>
      <c r="N6" s="20">
        <v>1</v>
      </c>
      <c r="O6" s="20">
        <v>0.5</v>
      </c>
      <c r="P6" s="20">
        <v>1</v>
      </c>
      <c r="Q6" s="20">
        <v>1</v>
      </c>
      <c r="R6" s="20">
        <v>1</v>
      </c>
      <c r="S6" s="20">
        <v>1</v>
      </c>
      <c r="T6" s="20">
        <v>1</v>
      </c>
      <c r="U6" s="20">
        <v>2</v>
      </c>
    </row>
    <row r="7" spans="1:21" x14ac:dyDescent="0.35">
      <c r="A7" s="87"/>
      <c r="B7" s="5" t="s">
        <v>6</v>
      </c>
      <c r="C7" s="20">
        <v>1</v>
      </c>
      <c r="D7" s="20">
        <v>2</v>
      </c>
      <c r="E7" s="20">
        <v>2</v>
      </c>
      <c r="F7" s="20">
        <v>1</v>
      </c>
      <c r="G7" s="20">
        <v>1</v>
      </c>
      <c r="H7" s="20">
        <v>2</v>
      </c>
      <c r="I7" s="20">
        <v>0.5</v>
      </c>
      <c r="J7" s="20">
        <v>1</v>
      </c>
      <c r="K7" s="20">
        <v>1</v>
      </c>
      <c r="L7" s="20">
        <v>1</v>
      </c>
      <c r="M7" s="20">
        <v>1</v>
      </c>
      <c r="N7" s="20">
        <v>1</v>
      </c>
      <c r="O7" s="20">
        <v>0.5</v>
      </c>
      <c r="P7" s="20">
        <v>1</v>
      </c>
      <c r="Q7" s="20">
        <v>0.5</v>
      </c>
      <c r="R7" s="20">
        <v>1</v>
      </c>
      <c r="S7" s="20">
        <v>1</v>
      </c>
      <c r="T7" s="20">
        <v>0.5</v>
      </c>
      <c r="U7" s="20">
        <v>1</v>
      </c>
    </row>
    <row r="8" spans="1:21" x14ac:dyDescent="0.35">
      <c r="A8" s="87"/>
      <c r="B8" s="6" t="s">
        <v>7</v>
      </c>
      <c r="C8" s="20">
        <v>0.5</v>
      </c>
      <c r="D8" s="20">
        <v>2</v>
      </c>
      <c r="E8" s="20">
        <v>1</v>
      </c>
      <c r="F8" s="20">
        <v>1</v>
      </c>
      <c r="G8" s="20">
        <v>0.5</v>
      </c>
      <c r="H8" s="20">
        <v>1</v>
      </c>
      <c r="I8" s="20">
        <v>1</v>
      </c>
      <c r="J8" s="20">
        <v>0.5</v>
      </c>
      <c r="K8" s="20">
        <v>0</v>
      </c>
      <c r="L8" s="20">
        <v>1</v>
      </c>
      <c r="M8" s="20">
        <v>1</v>
      </c>
      <c r="N8" s="20">
        <v>2</v>
      </c>
      <c r="O8" s="20">
        <v>1</v>
      </c>
      <c r="P8" s="20">
        <v>2</v>
      </c>
      <c r="Q8" s="20">
        <v>0.5</v>
      </c>
      <c r="R8" s="20">
        <v>0.5</v>
      </c>
      <c r="S8" s="20">
        <v>2</v>
      </c>
      <c r="T8" s="20">
        <v>2</v>
      </c>
      <c r="U8" s="20">
        <v>1</v>
      </c>
    </row>
    <row r="9" spans="1:21" x14ac:dyDescent="0.35">
      <c r="A9" s="87"/>
      <c r="B9" s="7" t="s">
        <v>8</v>
      </c>
      <c r="C9" s="20">
        <v>2</v>
      </c>
      <c r="D9" s="20">
        <v>1</v>
      </c>
      <c r="E9" s="20">
        <v>0.5</v>
      </c>
      <c r="F9" s="20">
        <v>1</v>
      </c>
      <c r="G9" s="20">
        <v>1</v>
      </c>
      <c r="H9" s="20">
        <v>1</v>
      </c>
      <c r="I9" s="20">
        <v>0.5</v>
      </c>
      <c r="J9" s="20">
        <v>1</v>
      </c>
      <c r="K9" s="20">
        <v>1</v>
      </c>
      <c r="L9" s="20">
        <v>2</v>
      </c>
      <c r="M9" s="20">
        <v>1</v>
      </c>
      <c r="N9" s="20">
        <v>2</v>
      </c>
      <c r="O9" s="20">
        <v>1</v>
      </c>
      <c r="P9" s="20">
        <v>1</v>
      </c>
      <c r="Q9" s="20">
        <v>1</v>
      </c>
      <c r="R9" s="20">
        <v>1</v>
      </c>
      <c r="S9" s="20">
        <v>0.5</v>
      </c>
      <c r="T9" s="20">
        <v>2</v>
      </c>
      <c r="U9" s="20">
        <v>0.5</v>
      </c>
    </row>
    <row r="10" spans="1:21" x14ac:dyDescent="0.35">
      <c r="A10" s="87"/>
      <c r="B10" s="8" t="s">
        <v>9</v>
      </c>
      <c r="C10" s="20">
        <v>2</v>
      </c>
      <c r="D10" s="20">
        <v>1</v>
      </c>
      <c r="E10" s="20">
        <v>1</v>
      </c>
      <c r="F10" s="20">
        <v>0.5</v>
      </c>
      <c r="G10" s="20">
        <v>1</v>
      </c>
      <c r="H10" s="20">
        <v>2</v>
      </c>
      <c r="I10" s="20">
        <v>1</v>
      </c>
      <c r="J10" s="20">
        <v>1</v>
      </c>
      <c r="K10" s="20">
        <v>1</v>
      </c>
      <c r="L10" s="20">
        <v>2</v>
      </c>
      <c r="M10" s="20">
        <v>1</v>
      </c>
      <c r="N10" s="20">
        <v>1</v>
      </c>
      <c r="O10" s="20">
        <v>1</v>
      </c>
      <c r="P10" s="20">
        <v>1</v>
      </c>
      <c r="Q10" s="20">
        <v>1</v>
      </c>
      <c r="R10" s="20">
        <v>1</v>
      </c>
      <c r="S10" s="20">
        <v>0.5</v>
      </c>
      <c r="T10" s="20">
        <v>0.5</v>
      </c>
      <c r="U10" s="20">
        <v>1</v>
      </c>
    </row>
    <row r="11" spans="1:21" x14ac:dyDescent="0.35">
      <c r="A11" s="87"/>
      <c r="B11" s="9" t="s">
        <v>10</v>
      </c>
      <c r="C11" s="20">
        <v>1</v>
      </c>
      <c r="D11" s="20">
        <v>0.5</v>
      </c>
      <c r="E11" s="20">
        <v>1</v>
      </c>
      <c r="F11" s="20">
        <v>1</v>
      </c>
      <c r="G11" s="20">
        <v>1</v>
      </c>
      <c r="H11" s="20">
        <v>1</v>
      </c>
      <c r="I11" s="20">
        <v>1</v>
      </c>
      <c r="J11" s="20">
        <v>1</v>
      </c>
      <c r="K11" s="20">
        <v>2</v>
      </c>
      <c r="L11" s="20">
        <v>1</v>
      </c>
      <c r="M11" s="20">
        <v>1</v>
      </c>
      <c r="N11" s="20">
        <v>1</v>
      </c>
      <c r="O11" s="20">
        <v>0.5</v>
      </c>
      <c r="P11" s="20">
        <v>0</v>
      </c>
      <c r="Q11" s="20">
        <v>1</v>
      </c>
      <c r="R11" s="20">
        <v>2</v>
      </c>
      <c r="S11" s="20">
        <v>1</v>
      </c>
      <c r="T11" s="20">
        <v>0.5</v>
      </c>
      <c r="U11" s="20">
        <v>1</v>
      </c>
    </row>
    <row r="12" spans="1:21" x14ac:dyDescent="0.35">
      <c r="A12" s="87"/>
      <c r="B12" s="10" t="s">
        <v>11</v>
      </c>
      <c r="C12" s="20">
        <v>0.5</v>
      </c>
      <c r="D12" s="20">
        <v>1</v>
      </c>
      <c r="E12" s="20">
        <v>0.5</v>
      </c>
      <c r="F12" s="20">
        <v>1</v>
      </c>
      <c r="G12" s="20">
        <v>1</v>
      </c>
      <c r="H12" s="20">
        <v>1</v>
      </c>
      <c r="I12" s="20">
        <v>0.5</v>
      </c>
      <c r="J12" s="20">
        <v>0.5</v>
      </c>
      <c r="K12" s="20">
        <v>1</v>
      </c>
      <c r="L12" s="20">
        <v>0.5</v>
      </c>
      <c r="M12" s="20">
        <v>2</v>
      </c>
      <c r="N12" s="20">
        <v>1</v>
      </c>
      <c r="O12" s="20">
        <v>1</v>
      </c>
      <c r="P12" s="20">
        <v>1</v>
      </c>
      <c r="Q12" s="20">
        <v>0.5</v>
      </c>
      <c r="R12" s="20">
        <v>1</v>
      </c>
      <c r="S12" s="20">
        <v>2</v>
      </c>
      <c r="T12" s="20">
        <v>0.5</v>
      </c>
      <c r="U12" s="20">
        <v>2</v>
      </c>
    </row>
    <row r="13" spans="1:21" x14ac:dyDescent="0.35">
      <c r="A13" s="87"/>
      <c r="B13" s="11" t="s">
        <v>12</v>
      </c>
      <c r="C13" s="20">
        <v>0.5</v>
      </c>
      <c r="D13" s="20">
        <v>1</v>
      </c>
      <c r="E13" s="20">
        <v>1</v>
      </c>
      <c r="F13" s="20">
        <v>2</v>
      </c>
      <c r="G13" s="20">
        <v>1</v>
      </c>
      <c r="H13" s="20">
        <v>1</v>
      </c>
      <c r="I13" s="20">
        <v>2</v>
      </c>
      <c r="J13" s="20">
        <v>0</v>
      </c>
      <c r="K13" s="20">
        <v>1</v>
      </c>
      <c r="L13" s="20">
        <v>0.5</v>
      </c>
      <c r="M13" s="20">
        <v>1</v>
      </c>
      <c r="N13" s="20">
        <v>1</v>
      </c>
      <c r="O13" s="20">
        <v>1</v>
      </c>
      <c r="P13" s="20">
        <v>1</v>
      </c>
      <c r="Q13" s="20">
        <v>2</v>
      </c>
      <c r="R13" s="20">
        <v>1</v>
      </c>
      <c r="S13" s="20">
        <v>2</v>
      </c>
      <c r="T13" s="20">
        <v>2</v>
      </c>
      <c r="U13" s="20">
        <v>1</v>
      </c>
    </row>
    <row r="14" spans="1:21" x14ac:dyDescent="0.35">
      <c r="A14" s="87"/>
      <c r="B14" s="12" t="s">
        <v>13</v>
      </c>
      <c r="C14" s="20">
        <v>1</v>
      </c>
      <c r="D14" s="20">
        <v>1</v>
      </c>
      <c r="E14" s="20">
        <v>2</v>
      </c>
      <c r="F14" s="20">
        <v>1</v>
      </c>
      <c r="G14" s="20">
        <v>1</v>
      </c>
      <c r="H14" s="20">
        <v>1</v>
      </c>
      <c r="I14" s="20">
        <v>0.5</v>
      </c>
      <c r="J14" s="20">
        <v>2</v>
      </c>
      <c r="K14" s="20">
        <v>1</v>
      </c>
      <c r="L14" s="20">
        <v>2</v>
      </c>
      <c r="M14" s="20">
        <v>2</v>
      </c>
      <c r="N14" s="20">
        <v>0.5</v>
      </c>
      <c r="O14" s="20">
        <v>1</v>
      </c>
      <c r="P14" s="20">
        <v>1</v>
      </c>
      <c r="Q14" s="20">
        <v>1</v>
      </c>
      <c r="R14" s="20">
        <v>1</v>
      </c>
      <c r="S14" s="20">
        <v>1</v>
      </c>
      <c r="T14" s="20">
        <v>0.5</v>
      </c>
      <c r="U14" s="20">
        <v>0.5</v>
      </c>
    </row>
    <row r="15" spans="1:21" x14ac:dyDescent="0.35">
      <c r="A15" s="87"/>
      <c r="B15" s="13" t="s">
        <v>14</v>
      </c>
      <c r="C15" s="20">
        <v>1</v>
      </c>
      <c r="D15" s="20">
        <v>2</v>
      </c>
      <c r="E15" s="20">
        <v>1</v>
      </c>
      <c r="F15" s="20">
        <v>0.5</v>
      </c>
      <c r="G15" s="20">
        <v>2</v>
      </c>
      <c r="H15" s="20">
        <v>1</v>
      </c>
      <c r="I15" s="20">
        <v>1</v>
      </c>
      <c r="J15" s="20">
        <v>1</v>
      </c>
      <c r="K15" s="20">
        <v>2</v>
      </c>
      <c r="L15" s="20">
        <v>0.5</v>
      </c>
      <c r="M15" s="20">
        <v>1</v>
      </c>
      <c r="N15" s="20">
        <v>0.5</v>
      </c>
      <c r="O15" s="20">
        <v>0.5</v>
      </c>
      <c r="P15" s="20">
        <v>1</v>
      </c>
      <c r="Q15" s="20">
        <v>1</v>
      </c>
      <c r="R15" s="20">
        <v>0</v>
      </c>
      <c r="S15" s="20">
        <v>1</v>
      </c>
      <c r="T15" s="20">
        <v>0.5</v>
      </c>
      <c r="U15" s="20">
        <v>1</v>
      </c>
    </row>
    <row r="16" spans="1:21" x14ac:dyDescent="0.35">
      <c r="A16" s="87"/>
      <c r="B16" s="14" t="s">
        <v>15</v>
      </c>
      <c r="C16" s="20">
        <v>1</v>
      </c>
      <c r="D16" s="20">
        <v>1</v>
      </c>
      <c r="E16" s="20">
        <v>1</v>
      </c>
      <c r="F16" s="20">
        <v>1</v>
      </c>
      <c r="G16" s="20">
        <v>1</v>
      </c>
      <c r="H16" s="20">
        <v>1</v>
      </c>
      <c r="I16" s="20">
        <v>1</v>
      </c>
      <c r="J16" s="20">
        <v>1</v>
      </c>
      <c r="K16" s="20">
        <v>0</v>
      </c>
      <c r="L16" s="20">
        <v>1</v>
      </c>
      <c r="M16" s="20">
        <v>1</v>
      </c>
      <c r="N16" s="20">
        <v>1</v>
      </c>
      <c r="O16" s="20">
        <v>1</v>
      </c>
      <c r="P16" s="20">
        <v>1</v>
      </c>
      <c r="Q16" s="20">
        <v>1</v>
      </c>
      <c r="R16" s="20">
        <v>1</v>
      </c>
      <c r="S16" s="20">
        <v>0.5</v>
      </c>
      <c r="T16" s="20">
        <v>0.5</v>
      </c>
      <c r="U16" s="20">
        <v>1</v>
      </c>
    </row>
    <row r="17" spans="1:21" x14ac:dyDescent="0.35">
      <c r="A17" s="87"/>
      <c r="B17" s="15" t="s">
        <v>16</v>
      </c>
      <c r="C17" s="20">
        <v>1</v>
      </c>
      <c r="D17" s="20">
        <v>1</v>
      </c>
      <c r="E17" s="20">
        <v>1</v>
      </c>
      <c r="F17" s="20">
        <v>1</v>
      </c>
      <c r="G17" s="20">
        <v>2</v>
      </c>
      <c r="H17" s="20">
        <v>1</v>
      </c>
      <c r="I17" s="20">
        <v>1</v>
      </c>
      <c r="J17" s="20">
        <v>1</v>
      </c>
      <c r="K17" s="20">
        <v>0.5</v>
      </c>
      <c r="L17" s="20">
        <v>2</v>
      </c>
      <c r="M17" s="20">
        <v>0.5</v>
      </c>
      <c r="N17" s="20">
        <v>1</v>
      </c>
      <c r="O17" s="20">
        <v>1</v>
      </c>
      <c r="P17" s="20">
        <v>1</v>
      </c>
      <c r="Q17" s="20">
        <v>0.5</v>
      </c>
      <c r="R17" s="20">
        <v>1</v>
      </c>
      <c r="S17" s="20">
        <v>0.5</v>
      </c>
      <c r="T17" s="20">
        <v>0</v>
      </c>
      <c r="U17" s="20">
        <v>1</v>
      </c>
    </row>
    <row r="18" spans="1:21" x14ac:dyDescent="0.35">
      <c r="A18" s="87"/>
      <c r="B18" s="16" t="s">
        <v>17</v>
      </c>
      <c r="C18" s="20">
        <v>1</v>
      </c>
      <c r="D18" s="20">
        <v>0</v>
      </c>
      <c r="E18" s="20">
        <v>1</v>
      </c>
      <c r="F18" s="20">
        <v>1</v>
      </c>
      <c r="G18" s="20">
        <v>1</v>
      </c>
      <c r="H18" s="20">
        <v>2</v>
      </c>
      <c r="I18" s="20">
        <v>1</v>
      </c>
      <c r="J18" s="20">
        <v>1</v>
      </c>
      <c r="K18" s="20">
        <v>1</v>
      </c>
      <c r="L18" s="20">
        <v>1</v>
      </c>
      <c r="M18" s="20">
        <v>1</v>
      </c>
      <c r="N18" s="20">
        <v>1</v>
      </c>
      <c r="O18" s="20">
        <v>2</v>
      </c>
      <c r="P18" s="20">
        <v>1</v>
      </c>
      <c r="Q18" s="20">
        <v>2</v>
      </c>
      <c r="R18" s="20">
        <v>0.5</v>
      </c>
      <c r="S18" s="20">
        <v>1</v>
      </c>
      <c r="T18" s="20">
        <v>0.5</v>
      </c>
      <c r="U18" s="20">
        <v>1</v>
      </c>
    </row>
    <row r="19" spans="1:21" x14ac:dyDescent="0.35">
      <c r="A19" s="87"/>
      <c r="B19" s="17" t="s">
        <v>18</v>
      </c>
      <c r="C19" s="20">
        <v>2</v>
      </c>
      <c r="D19" s="20">
        <v>1</v>
      </c>
      <c r="E19" s="20">
        <v>1</v>
      </c>
      <c r="F19" s="20">
        <v>1</v>
      </c>
      <c r="G19" s="20">
        <v>1</v>
      </c>
      <c r="H19" s="20">
        <v>0.5</v>
      </c>
      <c r="I19" s="20">
        <v>2</v>
      </c>
      <c r="J19" s="20">
        <v>2</v>
      </c>
      <c r="K19" s="20">
        <v>1</v>
      </c>
      <c r="L19" s="20">
        <v>1</v>
      </c>
      <c r="M19" s="20">
        <v>0.5</v>
      </c>
      <c r="N19" s="20">
        <v>2</v>
      </c>
      <c r="O19" s="20">
        <v>1</v>
      </c>
      <c r="P19" s="20">
        <v>1</v>
      </c>
      <c r="Q19" s="20">
        <v>1</v>
      </c>
      <c r="R19" s="20">
        <v>1</v>
      </c>
      <c r="S19" s="20">
        <v>1</v>
      </c>
      <c r="T19" s="20">
        <v>0.5</v>
      </c>
      <c r="U19" s="20">
        <v>1</v>
      </c>
    </row>
    <row r="20" spans="1:21" x14ac:dyDescent="0.35">
      <c r="A20" s="87"/>
      <c r="B20" s="18" t="s">
        <v>19</v>
      </c>
      <c r="C20" s="20">
        <v>1</v>
      </c>
      <c r="D20" s="20">
        <v>1</v>
      </c>
      <c r="E20" s="20">
        <v>1</v>
      </c>
      <c r="F20" s="20">
        <v>0.5</v>
      </c>
      <c r="G20" s="20">
        <v>2</v>
      </c>
      <c r="H20" s="20">
        <v>1</v>
      </c>
      <c r="I20" s="20">
        <v>0.5</v>
      </c>
      <c r="J20" s="20">
        <v>1</v>
      </c>
      <c r="K20" s="20">
        <v>1</v>
      </c>
      <c r="L20" s="20">
        <v>1</v>
      </c>
      <c r="M20" s="20">
        <v>1</v>
      </c>
      <c r="N20" s="20">
        <v>2</v>
      </c>
      <c r="O20" s="20">
        <v>2</v>
      </c>
      <c r="P20" s="20">
        <v>1</v>
      </c>
      <c r="Q20" s="20">
        <v>1</v>
      </c>
      <c r="R20" s="20">
        <v>1</v>
      </c>
      <c r="S20" s="20">
        <v>2</v>
      </c>
      <c r="T20" s="20">
        <v>0.5</v>
      </c>
      <c r="U20" s="20">
        <v>0.5</v>
      </c>
    </row>
    <row r="21" spans="1:21" x14ac:dyDescent="0.35">
      <c r="A21" s="87"/>
      <c r="B21" s="19" t="s">
        <v>20</v>
      </c>
      <c r="C21" s="20">
        <v>1</v>
      </c>
      <c r="D21" s="20">
        <v>1</v>
      </c>
      <c r="E21" s="20">
        <v>0.5</v>
      </c>
      <c r="F21" s="20">
        <v>1</v>
      </c>
      <c r="G21" s="20">
        <v>1</v>
      </c>
      <c r="H21" s="20">
        <v>1</v>
      </c>
      <c r="I21" s="20">
        <v>2</v>
      </c>
      <c r="J21" s="20">
        <v>1</v>
      </c>
      <c r="K21" s="20">
        <v>1</v>
      </c>
      <c r="L21" s="20">
        <v>0.5</v>
      </c>
      <c r="M21" s="20">
        <v>2</v>
      </c>
      <c r="N21" s="20">
        <v>1</v>
      </c>
      <c r="O21" s="20">
        <v>1</v>
      </c>
      <c r="P21" s="20">
        <v>1</v>
      </c>
      <c r="Q21" s="20">
        <v>1</v>
      </c>
      <c r="R21" s="20">
        <v>1</v>
      </c>
      <c r="S21" s="20">
        <v>2</v>
      </c>
      <c r="T21" s="20">
        <v>1</v>
      </c>
      <c r="U21" s="20">
        <v>0.5</v>
      </c>
    </row>
    <row r="22" spans="1:21" x14ac:dyDescent="0.35">
      <c r="A22" s="21"/>
      <c r="B22" s="20"/>
      <c r="C22" s="20"/>
      <c r="D22" s="20"/>
      <c r="E22" s="20"/>
      <c r="F22" s="20"/>
      <c r="G22" s="20"/>
      <c r="H22" s="20"/>
      <c r="I22" s="20"/>
      <c r="J22" s="20"/>
      <c r="K22" s="20"/>
      <c r="L22" s="20"/>
      <c r="M22" s="20"/>
      <c r="N22" s="20"/>
      <c r="O22" s="20"/>
      <c r="P22" s="20"/>
      <c r="Q22" s="20"/>
      <c r="R22" s="20"/>
      <c r="S22" s="20"/>
      <c r="T22" s="20"/>
      <c r="U22" s="20"/>
    </row>
    <row r="23" spans="1:21" x14ac:dyDescent="0.35">
      <c r="A23" s="21"/>
      <c r="B23" s="20"/>
      <c r="C23" s="20"/>
      <c r="D23" s="20"/>
      <c r="E23" s="20"/>
      <c r="F23" s="20"/>
      <c r="G23" s="20"/>
      <c r="H23" s="20"/>
      <c r="I23" s="20"/>
      <c r="J23" s="20"/>
      <c r="K23" s="20"/>
      <c r="L23" s="20"/>
      <c r="M23" s="20"/>
      <c r="N23" s="20"/>
      <c r="O23" s="20"/>
      <c r="P23" s="20"/>
      <c r="Q23" s="20"/>
      <c r="R23" s="20"/>
      <c r="S23" s="20"/>
      <c r="T23" s="20"/>
      <c r="U23" s="20"/>
    </row>
    <row r="24" spans="1:21" ht="28.5" x14ac:dyDescent="0.65">
      <c r="C24" s="86" t="s">
        <v>21</v>
      </c>
      <c r="D24" s="86"/>
      <c r="E24" s="86"/>
      <c r="F24" s="86"/>
      <c r="G24" s="86"/>
      <c r="H24" s="86"/>
      <c r="I24" s="86"/>
      <c r="J24" s="86"/>
      <c r="K24" s="86"/>
      <c r="L24" s="86"/>
      <c r="M24" s="86"/>
      <c r="N24" s="86"/>
      <c r="O24" s="86"/>
      <c r="P24" s="86"/>
      <c r="Q24" s="86"/>
      <c r="R24" s="86"/>
      <c r="S24" s="86"/>
      <c r="T24" s="86"/>
      <c r="U24" s="86"/>
    </row>
    <row r="25" spans="1:21" x14ac:dyDescent="0.35">
      <c r="A25" s="88" t="s">
        <v>110</v>
      </c>
      <c r="B25" s="88"/>
      <c r="C25" s="88"/>
      <c r="D25" s="88"/>
      <c r="E25" s="88"/>
      <c r="F25" s="88"/>
      <c r="G25" s="88"/>
      <c r="H25" s="88"/>
      <c r="I25" s="88"/>
      <c r="J25" s="88"/>
      <c r="K25" s="88"/>
      <c r="L25" s="88"/>
      <c r="M25" s="88"/>
      <c r="N25" s="88"/>
      <c r="O25" s="88"/>
      <c r="P25" s="88"/>
      <c r="Q25" s="88"/>
      <c r="R25" s="88"/>
      <c r="S25" s="88"/>
      <c r="T25" s="88"/>
      <c r="U25" s="88"/>
    </row>
    <row r="26" spans="1:21" ht="39.75" customHeight="1" x14ac:dyDescent="0.35">
      <c r="A26" s="88"/>
      <c r="B26" s="88"/>
      <c r="C26" s="88"/>
      <c r="D26" s="88"/>
      <c r="E26" s="88"/>
      <c r="F26" s="88"/>
      <c r="G26" s="88"/>
      <c r="H26" s="88"/>
      <c r="I26" s="88"/>
      <c r="J26" s="88"/>
      <c r="K26" s="88"/>
      <c r="L26" s="88"/>
      <c r="M26" s="88"/>
      <c r="N26" s="88"/>
      <c r="O26" s="88"/>
      <c r="P26" s="88"/>
      <c r="Q26" s="88"/>
      <c r="R26" s="88"/>
      <c r="S26" s="88"/>
      <c r="T26" s="88"/>
      <c r="U26" s="88"/>
    </row>
    <row r="27" spans="1:21" ht="4.5" customHeight="1" x14ac:dyDescent="0.35"/>
    <row r="28" spans="1:21" x14ac:dyDescent="0.35">
      <c r="A28" s="87" t="s">
        <v>1</v>
      </c>
      <c r="C28" s="1" t="s">
        <v>2</v>
      </c>
      <c r="D28" s="2" t="s">
        <v>3</v>
      </c>
      <c r="E28" s="3" t="s">
        <v>4</v>
      </c>
      <c r="F28" s="4" t="s">
        <v>5</v>
      </c>
      <c r="G28" s="5" t="s">
        <v>6</v>
      </c>
      <c r="H28" s="6" t="s">
        <v>7</v>
      </c>
      <c r="I28" s="7" t="s">
        <v>8</v>
      </c>
      <c r="J28" s="8" t="s">
        <v>9</v>
      </c>
      <c r="K28" s="9" t="s">
        <v>10</v>
      </c>
      <c r="L28" s="10" t="s">
        <v>11</v>
      </c>
      <c r="M28" s="11" t="s">
        <v>12</v>
      </c>
      <c r="N28" s="12" t="s">
        <v>13</v>
      </c>
      <c r="O28" s="13" t="s">
        <v>14</v>
      </c>
      <c r="P28" s="14" t="s">
        <v>15</v>
      </c>
      <c r="Q28" s="15" t="s">
        <v>16</v>
      </c>
      <c r="R28" s="16" t="s">
        <v>17</v>
      </c>
      <c r="S28" s="17" t="s">
        <v>18</v>
      </c>
      <c r="T28" s="18" t="s">
        <v>19</v>
      </c>
      <c r="U28" s="19" t="s">
        <v>20</v>
      </c>
    </row>
    <row r="29" spans="1:21" x14ac:dyDescent="0.35">
      <c r="A29" s="87"/>
      <c r="B29" s="1" t="s">
        <v>2</v>
      </c>
      <c r="C29" s="20">
        <v>1</v>
      </c>
      <c r="D29" s="20">
        <v>0.5</v>
      </c>
      <c r="E29" s="20">
        <v>1</v>
      </c>
      <c r="F29" s="20">
        <v>1</v>
      </c>
      <c r="G29" s="20">
        <v>2</v>
      </c>
      <c r="H29" s="20">
        <v>2</v>
      </c>
      <c r="I29" s="20">
        <v>2</v>
      </c>
      <c r="J29" s="20">
        <v>2</v>
      </c>
      <c r="K29" s="20">
        <v>2</v>
      </c>
      <c r="L29" s="20">
        <v>0.5</v>
      </c>
      <c r="M29" s="20">
        <v>1</v>
      </c>
      <c r="N29" s="20">
        <v>1</v>
      </c>
      <c r="O29" s="20">
        <v>1</v>
      </c>
      <c r="P29" s="20">
        <v>1</v>
      </c>
      <c r="Q29" s="20">
        <v>2</v>
      </c>
      <c r="R29" s="20">
        <v>0.5</v>
      </c>
      <c r="S29" s="20">
        <v>1</v>
      </c>
      <c r="T29" s="20">
        <v>2</v>
      </c>
      <c r="U29" s="20">
        <v>1</v>
      </c>
    </row>
    <row r="30" spans="1:21" x14ac:dyDescent="0.35">
      <c r="A30" s="87"/>
      <c r="B30" s="2" t="s">
        <v>3</v>
      </c>
      <c r="C30" s="20">
        <v>1</v>
      </c>
      <c r="D30" s="20">
        <v>2</v>
      </c>
      <c r="E30" s="20">
        <v>1</v>
      </c>
      <c r="F30" s="20">
        <v>1</v>
      </c>
      <c r="G30" s="20">
        <v>2</v>
      </c>
      <c r="H30" s="20">
        <v>2</v>
      </c>
      <c r="I30" s="20">
        <v>1</v>
      </c>
      <c r="J30" s="20">
        <v>1</v>
      </c>
      <c r="K30" s="20">
        <v>0.5</v>
      </c>
      <c r="L30" s="20">
        <v>1</v>
      </c>
      <c r="M30" s="20">
        <v>1</v>
      </c>
      <c r="N30" s="20">
        <v>1</v>
      </c>
      <c r="O30" s="20">
        <v>2</v>
      </c>
      <c r="P30" s="20">
        <v>1</v>
      </c>
      <c r="Q30" s="20">
        <v>1</v>
      </c>
      <c r="R30" s="20">
        <v>0.5</v>
      </c>
      <c r="S30" s="20">
        <v>1</v>
      </c>
      <c r="T30" s="20">
        <v>2</v>
      </c>
      <c r="U30" s="20">
        <v>1</v>
      </c>
    </row>
    <row r="31" spans="1:21" x14ac:dyDescent="0.35">
      <c r="A31" s="87"/>
      <c r="B31" s="3" t="s">
        <v>4</v>
      </c>
      <c r="C31" s="20">
        <v>1</v>
      </c>
      <c r="D31" s="20">
        <v>1</v>
      </c>
      <c r="E31" s="20">
        <v>0.5</v>
      </c>
      <c r="F31" s="20">
        <v>1</v>
      </c>
      <c r="G31" s="20">
        <v>2</v>
      </c>
      <c r="H31" s="20">
        <v>1</v>
      </c>
      <c r="I31" s="20">
        <v>1</v>
      </c>
      <c r="J31" s="20">
        <v>1</v>
      </c>
      <c r="K31" s="20">
        <v>1</v>
      </c>
      <c r="L31" s="20">
        <v>1</v>
      </c>
      <c r="M31" s="20">
        <v>1</v>
      </c>
      <c r="N31" s="20">
        <v>1</v>
      </c>
      <c r="O31" s="20">
        <v>1</v>
      </c>
      <c r="P31" s="20">
        <v>1</v>
      </c>
      <c r="Q31" s="20">
        <v>1</v>
      </c>
      <c r="R31" s="20">
        <v>1</v>
      </c>
      <c r="S31" s="20">
        <v>1</v>
      </c>
      <c r="T31" s="20">
        <v>2</v>
      </c>
      <c r="U31" s="20">
        <v>1</v>
      </c>
    </row>
    <row r="32" spans="1:21" x14ac:dyDescent="0.35">
      <c r="A32" s="87"/>
      <c r="B32" s="4" t="s">
        <v>5</v>
      </c>
      <c r="C32" s="20">
        <v>1</v>
      </c>
      <c r="D32" s="20">
        <v>1</v>
      </c>
      <c r="E32" s="20">
        <v>2</v>
      </c>
      <c r="F32" s="20">
        <v>2</v>
      </c>
      <c r="G32" s="20">
        <v>1</v>
      </c>
      <c r="H32" s="20">
        <v>1</v>
      </c>
      <c r="I32" s="20">
        <v>1</v>
      </c>
      <c r="J32" s="20">
        <v>0.5</v>
      </c>
      <c r="K32" s="20">
        <v>1</v>
      </c>
      <c r="L32" s="20">
        <v>2</v>
      </c>
      <c r="M32" s="20">
        <v>2</v>
      </c>
      <c r="N32" s="20">
        <v>1</v>
      </c>
      <c r="O32" s="20">
        <v>2</v>
      </c>
      <c r="P32" s="20">
        <v>1</v>
      </c>
      <c r="Q32" s="20">
        <v>1</v>
      </c>
      <c r="R32" s="20">
        <v>1</v>
      </c>
      <c r="S32" s="20">
        <v>1</v>
      </c>
      <c r="T32" s="20">
        <v>1</v>
      </c>
      <c r="U32" s="20">
        <v>0.5</v>
      </c>
    </row>
    <row r="33" spans="1:21" x14ac:dyDescent="0.35">
      <c r="A33" s="87"/>
      <c r="B33" s="5" t="s">
        <v>6</v>
      </c>
      <c r="C33" s="20">
        <v>1</v>
      </c>
      <c r="D33" s="20">
        <v>0.5</v>
      </c>
      <c r="E33" s="20">
        <v>0.5</v>
      </c>
      <c r="F33" s="20">
        <v>1</v>
      </c>
      <c r="G33" s="20">
        <v>1</v>
      </c>
      <c r="H33" s="20">
        <v>0.5</v>
      </c>
      <c r="I33" s="20">
        <v>2</v>
      </c>
      <c r="J33" s="20">
        <v>1</v>
      </c>
      <c r="K33" s="20">
        <v>1</v>
      </c>
      <c r="L33" s="20">
        <v>1</v>
      </c>
      <c r="M33" s="20">
        <v>1</v>
      </c>
      <c r="N33" s="20">
        <v>1</v>
      </c>
      <c r="O33" s="20">
        <v>2</v>
      </c>
      <c r="P33" s="20">
        <v>1</v>
      </c>
      <c r="Q33" s="20">
        <v>2</v>
      </c>
      <c r="R33" s="20">
        <v>1</v>
      </c>
      <c r="S33" s="20">
        <v>1</v>
      </c>
      <c r="T33" s="20">
        <v>2</v>
      </c>
      <c r="U33" s="20">
        <v>1</v>
      </c>
    </row>
    <row r="34" spans="1:21" x14ac:dyDescent="0.35">
      <c r="A34" s="87"/>
      <c r="B34" s="6" t="s">
        <v>7</v>
      </c>
      <c r="C34" s="20">
        <v>2</v>
      </c>
      <c r="D34" s="20">
        <v>0.5</v>
      </c>
      <c r="E34" s="20">
        <v>1</v>
      </c>
      <c r="F34" s="20">
        <v>1</v>
      </c>
      <c r="G34" s="20">
        <v>2</v>
      </c>
      <c r="H34" s="20">
        <v>1</v>
      </c>
      <c r="I34" s="20">
        <v>1</v>
      </c>
      <c r="J34" s="20">
        <v>2</v>
      </c>
      <c r="K34" s="20">
        <v>2</v>
      </c>
      <c r="L34" s="20">
        <v>1</v>
      </c>
      <c r="M34" s="20">
        <v>1</v>
      </c>
      <c r="N34" s="20">
        <v>0.5</v>
      </c>
      <c r="O34" s="20">
        <v>1</v>
      </c>
      <c r="P34" s="20">
        <v>0.5</v>
      </c>
      <c r="Q34" s="20">
        <v>2</v>
      </c>
      <c r="R34" s="20">
        <v>2</v>
      </c>
      <c r="S34" s="20">
        <v>0.5</v>
      </c>
      <c r="T34" s="20">
        <v>0.5</v>
      </c>
      <c r="U34" s="20">
        <v>1</v>
      </c>
    </row>
    <row r="35" spans="1:21" x14ac:dyDescent="0.35">
      <c r="A35" s="87"/>
      <c r="B35" s="7" t="s">
        <v>8</v>
      </c>
      <c r="C35" s="20">
        <v>0.5</v>
      </c>
      <c r="D35" s="20">
        <v>1</v>
      </c>
      <c r="E35" s="20">
        <v>2</v>
      </c>
      <c r="F35" s="20">
        <v>1</v>
      </c>
      <c r="G35" s="20">
        <v>1</v>
      </c>
      <c r="H35" s="20">
        <v>1</v>
      </c>
      <c r="I35" s="20">
        <v>2</v>
      </c>
      <c r="J35" s="20">
        <v>1</v>
      </c>
      <c r="K35" s="20">
        <v>1</v>
      </c>
      <c r="L35" s="20">
        <v>0.5</v>
      </c>
      <c r="M35" s="20">
        <v>1</v>
      </c>
      <c r="N35" s="20">
        <v>0.5</v>
      </c>
      <c r="O35" s="20">
        <v>1</v>
      </c>
      <c r="P35" s="20">
        <v>1</v>
      </c>
      <c r="Q35" s="20">
        <v>1</v>
      </c>
      <c r="R35" s="20">
        <v>1</v>
      </c>
      <c r="S35" s="20">
        <v>2</v>
      </c>
      <c r="T35" s="20">
        <v>0.5</v>
      </c>
      <c r="U35" s="20">
        <v>2</v>
      </c>
    </row>
    <row r="36" spans="1:21" x14ac:dyDescent="0.35">
      <c r="A36" s="87"/>
      <c r="B36" s="8" t="s">
        <v>9</v>
      </c>
      <c r="C36" s="20">
        <v>0.5</v>
      </c>
      <c r="D36" s="20">
        <v>1</v>
      </c>
      <c r="E36" s="20">
        <v>1</v>
      </c>
      <c r="F36" s="20">
        <v>2</v>
      </c>
      <c r="G36" s="20">
        <v>1</v>
      </c>
      <c r="H36" s="20">
        <v>0.5</v>
      </c>
      <c r="I36" s="20">
        <v>1</v>
      </c>
      <c r="J36" s="20">
        <v>1</v>
      </c>
      <c r="K36" s="20">
        <v>1</v>
      </c>
      <c r="L36" s="20">
        <v>0.5</v>
      </c>
      <c r="M36" s="20">
        <v>1</v>
      </c>
      <c r="N36" s="20">
        <v>1</v>
      </c>
      <c r="O36" s="20">
        <v>1</v>
      </c>
      <c r="P36" s="20">
        <v>1</v>
      </c>
      <c r="Q36" s="20">
        <v>1</v>
      </c>
      <c r="R36" s="20">
        <v>1</v>
      </c>
      <c r="S36" s="20">
        <v>2</v>
      </c>
      <c r="T36" s="20">
        <v>2</v>
      </c>
      <c r="U36" s="20">
        <v>1</v>
      </c>
    </row>
    <row r="37" spans="1:21" x14ac:dyDescent="0.35">
      <c r="A37" s="87"/>
      <c r="B37" s="9" t="s">
        <v>10</v>
      </c>
      <c r="C37" s="20">
        <v>1</v>
      </c>
      <c r="D37" s="20">
        <v>2</v>
      </c>
      <c r="E37" s="20">
        <v>1</v>
      </c>
      <c r="F37" s="20">
        <v>1</v>
      </c>
      <c r="G37" s="20">
        <v>1</v>
      </c>
      <c r="H37" s="20">
        <v>1</v>
      </c>
      <c r="I37" s="20">
        <v>1</v>
      </c>
      <c r="J37" s="20">
        <v>1</v>
      </c>
      <c r="K37" s="20">
        <v>0.5</v>
      </c>
      <c r="L37" s="20">
        <v>1</v>
      </c>
      <c r="M37" s="20">
        <v>1</v>
      </c>
      <c r="N37" s="20">
        <v>1</v>
      </c>
      <c r="O37" s="20">
        <v>2</v>
      </c>
      <c r="P37" s="20">
        <v>2</v>
      </c>
      <c r="Q37" s="20">
        <v>1</v>
      </c>
      <c r="R37" s="20">
        <v>0.5</v>
      </c>
      <c r="S37" s="20">
        <v>1</v>
      </c>
      <c r="T37" s="20">
        <v>2</v>
      </c>
      <c r="U37" s="20">
        <v>1</v>
      </c>
    </row>
    <row r="38" spans="1:21" x14ac:dyDescent="0.35">
      <c r="A38" s="87"/>
      <c r="B38" s="10" t="s">
        <v>11</v>
      </c>
      <c r="C38" s="20">
        <v>2</v>
      </c>
      <c r="D38" s="20">
        <v>1</v>
      </c>
      <c r="E38" s="20">
        <v>2</v>
      </c>
      <c r="F38" s="20">
        <v>1</v>
      </c>
      <c r="G38" s="20">
        <v>1</v>
      </c>
      <c r="H38" s="20">
        <v>1</v>
      </c>
      <c r="I38" s="20">
        <v>2</v>
      </c>
      <c r="J38" s="20">
        <v>2</v>
      </c>
      <c r="K38" s="20">
        <v>1</v>
      </c>
      <c r="L38" s="20">
        <v>2</v>
      </c>
      <c r="M38" s="20">
        <v>0.5</v>
      </c>
      <c r="N38" s="20">
        <v>1</v>
      </c>
      <c r="O38" s="20">
        <v>1</v>
      </c>
      <c r="P38" s="20">
        <v>1</v>
      </c>
      <c r="Q38" s="20">
        <v>2</v>
      </c>
      <c r="R38" s="20">
        <v>1</v>
      </c>
      <c r="S38" s="20">
        <v>0.5</v>
      </c>
      <c r="T38" s="20">
        <v>2</v>
      </c>
      <c r="U38" s="20">
        <v>0.5</v>
      </c>
    </row>
    <row r="39" spans="1:21" x14ac:dyDescent="0.35">
      <c r="A39" s="87"/>
      <c r="B39" s="11" t="s">
        <v>12</v>
      </c>
      <c r="C39" s="20">
        <v>2</v>
      </c>
      <c r="D39" s="20">
        <v>1</v>
      </c>
      <c r="E39" s="20">
        <v>1</v>
      </c>
      <c r="F39" s="20">
        <v>0.5</v>
      </c>
      <c r="G39" s="20">
        <v>1</v>
      </c>
      <c r="H39" s="20">
        <v>1</v>
      </c>
      <c r="I39" s="20">
        <v>0.5</v>
      </c>
      <c r="J39" s="20">
        <v>2</v>
      </c>
      <c r="K39" s="20">
        <v>1</v>
      </c>
      <c r="L39" s="20">
        <v>2</v>
      </c>
      <c r="M39" s="20">
        <v>1</v>
      </c>
      <c r="N39" s="20">
        <v>1</v>
      </c>
      <c r="O39" s="20">
        <v>1</v>
      </c>
      <c r="P39" s="20">
        <v>1</v>
      </c>
      <c r="Q39" s="20">
        <v>0.5</v>
      </c>
      <c r="R39" s="20">
        <v>1</v>
      </c>
      <c r="S39" s="20">
        <v>0.5</v>
      </c>
      <c r="T39" s="20">
        <v>0.5</v>
      </c>
      <c r="U39" s="20">
        <v>1</v>
      </c>
    </row>
    <row r="40" spans="1:21" x14ac:dyDescent="0.35">
      <c r="A40" s="87"/>
      <c r="B40" s="12" t="s">
        <v>13</v>
      </c>
      <c r="C40" s="20">
        <v>1</v>
      </c>
      <c r="D40" s="20">
        <v>1</v>
      </c>
      <c r="E40" s="20">
        <v>0.5</v>
      </c>
      <c r="F40" s="20">
        <v>1</v>
      </c>
      <c r="G40" s="20">
        <v>1</v>
      </c>
      <c r="H40" s="20">
        <v>1</v>
      </c>
      <c r="I40" s="20">
        <v>2</v>
      </c>
      <c r="J40" s="20">
        <v>0.5</v>
      </c>
      <c r="K40" s="20">
        <v>1</v>
      </c>
      <c r="L40" s="20">
        <v>0.5</v>
      </c>
      <c r="M40" s="20">
        <v>0.5</v>
      </c>
      <c r="N40" s="20">
        <v>2</v>
      </c>
      <c r="O40" s="20">
        <v>1</v>
      </c>
      <c r="P40" s="20">
        <v>1</v>
      </c>
      <c r="Q40" s="20">
        <v>1</v>
      </c>
      <c r="R40" s="20">
        <v>1</v>
      </c>
      <c r="S40" s="20">
        <v>1</v>
      </c>
      <c r="T40" s="20">
        <v>2</v>
      </c>
      <c r="U40" s="20">
        <v>2</v>
      </c>
    </row>
    <row r="41" spans="1:21" x14ac:dyDescent="0.35">
      <c r="A41" s="87"/>
      <c r="B41" s="13" t="s">
        <v>14</v>
      </c>
      <c r="C41" s="20">
        <v>1</v>
      </c>
      <c r="D41" s="20">
        <v>0.5</v>
      </c>
      <c r="E41" s="20">
        <v>1</v>
      </c>
      <c r="F41" s="20">
        <v>2</v>
      </c>
      <c r="G41" s="20">
        <v>0.5</v>
      </c>
      <c r="H41" s="20">
        <v>1</v>
      </c>
      <c r="I41" s="20">
        <v>1</v>
      </c>
      <c r="J41" s="20">
        <v>1</v>
      </c>
      <c r="K41" s="20">
        <v>0.5</v>
      </c>
      <c r="L41" s="20">
        <v>2</v>
      </c>
      <c r="M41" s="20">
        <v>1</v>
      </c>
      <c r="N41" s="20">
        <v>2</v>
      </c>
      <c r="O41" s="20">
        <v>2</v>
      </c>
      <c r="P41" s="20">
        <v>1</v>
      </c>
      <c r="Q41" s="20">
        <v>1</v>
      </c>
      <c r="R41" s="20">
        <v>2</v>
      </c>
      <c r="S41" s="20">
        <v>1</v>
      </c>
      <c r="T41" s="20">
        <v>2</v>
      </c>
      <c r="U41" s="20">
        <v>1</v>
      </c>
    </row>
    <row r="42" spans="1:21" x14ac:dyDescent="0.35">
      <c r="A42" s="87"/>
      <c r="B42" s="14" t="s">
        <v>15</v>
      </c>
      <c r="C42" s="20">
        <v>1</v>
      </c>
      <c r="D42" s="20">
        <v>1</v>
      </c>
      <c r="E42" s="20">
        <v>1</v>
      </c>
      <c r="F42" s="20">
        <v>1</v>
      </c>
      <c r="G42" s="20">
        <v>1</v>
      </c>
      <c r="H42" s="20">
        <v>1</v>
      </c>
      <c r="I42" s="20">
        <v>1</v>
      </c>
      <c r="J42" s="20">
        <v>1</v>
      </c>
      <c r="K42" s="20">
        <v>2</v>
      </c>
      <c r="L42" s="20">
        <v>1</v>
      </c>
      <c r="M42" s="20">
        <v>1</v>
      </c>
      <c r="N42" s="20">
        <v>1</v>
      </c>
      <c r="O42" s="20">
        <v>1</v>
      </c>
      <c r="P42" s="20">
        <v>1</v>
      </c>
      <c r="Q42" s="20">
        <v>1</v>
      </c>
      <c r="R42" s="20">
        <v>1</v>
      </c>
      <c r="S42" s="20">
        <v>2</v>
      </c>
      <c r="T42" s="20">
        <v>2</v>
      </c>
      <c r="U42" s="20">
        <v>1</v>
      </c>
    </row>
    <row r="43" spans="1:21" x14ac:dyDescent="0.35">
      <c r="A43" s="87"/>
      <c r="B43" s="15" t="s">
        <v>16</v>
      </c>
      <c r="C43" s="20">
        <v>1</v>
      </c>
      <c r="D43" s="20">
        <v>1</v>
      </c>
      <c r="E43" s="20">
        <v>1</v>
      </c>
      <c r="F43" s="20">
        <v>1</v>
      </c>
      <c r="G43" s="20">
        <v>0.5</v>
      </c>
      <c r="H43" s="20">
        <v>1</v>
      </c>
      <c r="I43" s="20">
        <v>1</v>
      </c>
      <c r="J43" s="20">
        <v>1</v>
      </c>
      <c r="K43" s="20">
        <v>2</v>
      </c>
      <c r="L43" s="20">
        <v>0.5</v>
      </c>
      <c r="M43" s="20">
        <v>2</v>
      </c>
      <c r="N43" s="20">
        <v>1</v>
      </c>
      <c r="O43" s="20">
        <v>1</v>
      </c>
      <c r="P43" s="20">
        <v>1</v>
      </c>
      <c r="Q43" s="20">
        <v>2</v>
      </c>
      <c r="R43" s="20">
        <v>1</v>
      </c>
      <c r="S43" s="20">
        <v>2</v>
      </c>
      <c r="T43" s="20">
        <v>2</v>
      </c>
      <c r="U43" s="20">
        <v>1</v>
      </c>
    </row>
    <row r="44" spans="1:21" x14ac:dyDescent="0.35">
      <c r="A44" s="87"/>
      <c r="B44" s="16" t="s">
        <v>17</v>
      </c>
      <c r="C44" s="20">
        <v>1</v>
      </c>
      <c r="D44" s="20">
        <v>2</v>
      </c>
      <c r="E44" s="20">
        <v>1</v>
      </c>
      <c r="F44" s="20">
        <v>1</v>
      </c>
      <c r="G44" s="20">
        <v>1</v>
      </c>
      <c r="H44" s="20">
        <v>0.5</v>
      </c>
      <c r="I44" s="20">
        <v>1</v>
      </c>
      <c r="J44" s="20">
        <v>1</v>
      </c>
      <c r="K44" s="20">
        <v>1</v>
      </c>
      <c r="L44" s="20">
        <v>1</v>
      </c>
      <c r="M44" s="20">
        <v>1</v>
      </c>
      <c r="N44" s="20">
        <v>1</v>
      </c>
      <c r="O44" s="20">
        <v>0.5</v>
      </c>
      <c r="P44" s="20">
        <v>1</v>
      </c>
      <c r="Q44" s="20">
        <v>0.5</v>
      </c>
      <c r="R44" s="20">
        <v>2</v>
      </c>
      <c r="S44" s="20">
        <v>1</v>
      </c>
      <c r="T44" s="20">
        <v>2</v>
      </c>
      <c r="U44" s="20">
        <v>1</v>
      </c>
    </row>
    <row r="45" spans="1:21" x14ac:dyDescent="0.35">
      <c r="A45" s="87"/>
      <c r="B45" s="17" t="s">
        <v>18</v>
      </c>
      <c r="C45" s="20">
        <v>0.5</v>
      </c>
      <c r="D45" s="20">
        <v>1</v>
      </c>
      <c r="E45" s="20">
        <v>1</v>
      </c>
      <c r="F45" s="20">
        <v>1</v>
      </c>
      <c r="G45" s="20">
        <v>1</v>
      </c>
      <c r="H45" s="20">
        <v>2</v>
      </c>
      <c r="I45" s="20">
        <v>0.5</v>
      </c>
      <c r="J45" s="20">
        <v>0.5</v>
      </c>
      <c r="K45" s="20">
        <v>1</v>
      </c>
      <c r="L45" s="20">
        <v>1</v>
      </c>
      <c r="M45" s="20">
        <v>2</v>
      </c>
      <c r="N45" s="20">
        <v>0.5</v>
      </c>
      <c r="O45" s="20">
        <v>1</v>
      </c>
      <c r="P45" s="20">
        <v>1</v>
      </c>
      <c r="Q45" s="20">
        <v>1</v>
      </c>
      <c r="R45" s="20">
        <v>1</v>
      </c>
      <c r="S45" s="20">
        <v>1</v>
      </c>
      <c r="T45" s="20">
        <v>2</v>
      </c>
      <c r="U45" s="20">
        <v>1</v>
      </c>
    </row>
    <row r="46" spans="1:21" x14ac:dyDescent="0.35">
      <c r="A46" s="87"/>
      <c r="B46" s="18" t="s">
        <v>19</v>
      </c>
      <c r="C46" s="20">
        <v>1</v>
      </c>
      <c r="D46" s="20">
        <v>1</v>
      </c>
      <c r="E46" s="20">
        <v>1</v>
      </c>
      <c r="F46" s="20">
        <v>2</v>
      </c>
      <c r="G46" s="20">
        <v>0.5</v>
      </c>
      <c r="H46" s="20">
        <v>1</v>
      </c>
      <c r="I46" s="20">
        <v>2</v>
      </c>
      <c r="J46" s="20">
        <v>1</v>
      </c>
      <c r="K46" s="20">
        <v>1</v>
      </c>
      <c r="L46" s="20">
        <v>1</v>
      </c>
      <c r="M46" s="20">
        <v>1</v>
      </c>
      <c r="N46" s="20">
        <v>0.5</v>
      </c>
      <c r="O46" s="20">
        <v>0.5</v>
      </c>
      <c r="P46" s="20">
        <v>1</v>
      </c>
      <c r="Q46" s="20">
        <v>1</v>
      </c>
      <c r="R46" s="20">
        <v>1</v>
      </c>
      <c r="S46" s="20">
        <v>0.5</v>
      </c>
      <c r="T46" s="20">
        <v>2</v>
      </c>
      <c r="U46" s="20">
        <v>2</v>
      </c>
    </row>
    <row r="47" spans="1:21" x14ac:dyDescent="0.35">
      <c r="A47" s="87"/>
      <c r="B47" s="19" t="s">
        <v>20</v>
      </c>
      <c r="C47" s="20">
        <v>1</v>
      </c>
      <c r="D47" s="20">
        <v>1</v>
      </c>
      <c r="E47" s="20">
        <v>2</v>
      </c>
      <c r="F47" s="20">
        <v>1</v>
      </c>
      <c r="G47" s="20">
        <v>1</v>
      </c>
      <c r="H47" s="20">
        <v>1</v>
      </c>
      <c r="I47" s="20">
        <v>0.5</v>
      </c>
      <c r="J47" s="20">
        <v>1</v>
      </c>
      <c r="K47" s="20">
        <v>1</v>
      </c>
      <c r="L47" s="20">
        <v>2</v>
      </c>
      <c r="M47" s="20">
        <v>0.5</v>
      </c>
      <c r="N47" s="20">
        <v>1</v>
      </c>
      <c r="O47" s="20">
        <v>1</v>
      </c>
      <c r="P47" s="20">
        <v>1</v>
      </c>
      <c r="Q47" s="20">
        <v>1</v>
      </c>
      <c r="R47" s="20">
        <v>1</v>
      </c>
      <c r="S47" s="20">
        <v>0.5</v>
      </c>
      <c r="T47" s="20">
        <v>1</v>
      </c>
      <c r="U47" s="20">
        <v>2</v>
      </c>
    </row>
  </sheetData>
  <mergeCells count="5">
    <mergeCell ref="C1:U1"/>
    <mergeCell ref="A2:A21"/>
    <mergeCell ref="C24:U24"/>
    <mergeCell ref="A28:A47"/>
    <mergeCell ref="A25:U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sqref="A1:B1"/>
    </sheetView>
  </sheetViews>
  <sheetFormatPr defaultRowHeight="14.5" x14ac:dyDescent="0.35"/>
  <cols>
    <col min="1" max="1" width="17.26953125" customWidth="1"/>
    <col min="2" max="2" width="69.81640625" customWidth="1"/>
  </cols>
  <sheetData>
    <row r="1" spans="1:4" ht="33.5" x14ac:dyDescent="0.75">
      <c r="A1" s="90" t="s">
        <v>63</v>
      </c>
      <c r="B1" s="90"/>
      <c r="C1" s="22"/>
    </row>
    <row r="2" spans="1:4" ht="15" customHeight="1" x14ac:dyDescent="0.35">
      <c r="A2" s="89" t="s">
        <v>64</v>
      </c>
      <c r="B2" s="89"/>
      <c r="C2" s="25"/>
      <c r="D2" s="25"/>
    </row>
    <row r="3" spans="1:4" x14ac:dyDescent="0.35">
      <c r="A3" s="89"/>
      <c r="B3" s="89"/>
      <c r="C3" s="25"/>
      <c r="D3" s="25"/>
    </row>
    <row r="4" spans="1:4" x14ac:dyDescent="0.35">
      <c r="A4" s="25"/>
      <c r="B4" s="25"/>
      <c r="C4" s="25"/>
    </row>
    <row r="5" spans="1:4" x14ac:dyDescent="0.35">
      <c r="A5" s="26" t="s">
        <v>24</v>
      </c>
      <c r="B5" s="26" t="s">
        <v>65</v>
      </c>
    </row>
    <row r="6" spans="1:4" x14ac:dyDescent="0.35">
      <c r="A6" t="s">
        <v>66</v>
      </c>
      <c r="B6" t="s">
        <v>80</v>
      </c>
    </row>
    <row r="7" spans="1:4" x14ac:dyDescent="0.35">
      <c r="A7" t="s">
        <v>67</v>
      </c>
      <c r="B7" t="s">
        <v>94</v>
      </c>
    </row>
    <row r="8" spans="1:4" x14ac:dyDescent="0.35">
      <c r="A8" t="s">
        <v>68</v>
      </c>
      <c r="B8" t="s">
        <v>69</v>
      </c>
    </row>
    <row r="9" spans="1:4" x14ac:dyDescent="0.35">
      <c r="A9" t="s">
        <v>70</v>
      </c>
      <c r="B9" t="s">
        <v>81</v>
      </c>
    </row>
    <row r="10" spans="1:4" x14ac:dyDescent="0.35">
      <c r="A10" t="s">
        <v>71</v>
      </c>
      <c r="B10" t="s">
        <v>93</v>
      </c>
    </row>
    <row r="11" spans="1:4" x14ac:dyDescent="0.35">
      <c r="A11" t="s">
        <v>72</v>
      </c>
      <c r="B11" t="s">
        <v>97</v>
      </c>
    </row>
    <row r="12" spans="1:4" x14ac:dyDescent="0.35">
      <c r="A12" t="s">
        <v>73</v>
      </c>
      <c r="B12" t="s">
        <v>80</v>
      </c>
    </row>
    <row r="13" spans="1:4" x14ac:dyDescent="0.35">
      <c r="A13" t="s">
        <v>74</v>
      </c>
      <c r="B13" t="s">
        <v>98</v>
      </c>
    </row>
    <row r="14" spans="1:4" x14ac:dyDescent="0.35">
      <c r="A14" t="s">
        <v>75</v>
      </c>
      <c r="B14" t="s">
        <v>76</v>
      </c>
    </row>
    <row r="15" spans="1:4" x14ac:dyDescent="0.35">
      <c r="A15" t="s">
        <v>77</v>
      </c>
      <c r="B15" t="s">
        <v>95</v>
      </c>
    </row>
    <row r="16" spans="1:4" x14ac:dyDescent="0.35">
      <c r="A16" t="s">
        <v>78</v>
      </c>
      <c r="B16" t="s">
        <v>96</v>
      </c>
    </row>
    <row r="17" spans="1:2" x14ac:dyDescent="0.35">
      <c r="A17" t="s">
        <v>79</v>
      </c>
      <c r="B17" t="s">
        <v>82</v>
      </c>
    </row>
  </sheetData>
  <mergeCells count="2">
    <mergeCell ref="A2:B3"/>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sqref="A1:C1"/>
    </sheetView>
  </sheetViews>
  <sheetFormatPr defaultRowHeight="14.5" x14ac:dyDescent="0.35"/>
  <cols>
    <col min="1" max="1" width="12.453125" customWidth="1"/>
    <col min="2" max="2" width="13.1796875" bestFit="1" customWidth="1"/>
    <col min="3" max="3" width="25.7265625" bestFit="1" customWidth="1"/>
  </cols>
  <sheetData>
    <row r="1" spans="1:3" ht="33.5" x14ac:dyDescent="0.75">
      <c r="A1" s="90" t="s">
        <v>22</v>
      </c>
      <c r="B1" s="90"/>
      <c r="C1" s="90"/>
    </row>
    <row r="2" spans="1:3" ht="14.25" customHeight="1" x14ac:dyDescent="0.35">
      <c r="A2" s="89" t="s">
        <v>92</v>
      </c>
      <c r="B2" s="89"/>
      <c r="C2" s="89"/>
    </row>
    <row r="3" spans="1:3" x14ac:dyDescent="0.35">
      <c r="A3" s="89"/>
      <c r="B3" s="89"/>
      <c r="C3" s="89"/>
    </row>
    <row r="4" spans="1:3" x14ac:dyDescent="0.35">
      <c r="A4" s="89"/>
      <c r="B4" s="89"/>
      <c r="C4" s="89"/>
    </row>
    <row r="6" spans="1:3" x14ac:dyDescent="0.35">
      <c r="A6" s="24" t="s">
        <v>23</v>
      </c>
      <c r="B6" s="24" t="s">
        <v>24</v>
      </c>
      <c r="C6" s="23" t="s">
        <v>25</v>
      </c>
    </row>
    <row r="7" spans="1:3" x14ac:dyDescent="0.35">
      <c r="A7" s="1" t="s">
        <v>2</v>
      </c>
      <c r="B7" s="20" t="s">
        <v>26</v>
      </c>
      <c r="C7" t="s">
        <v>27</v>
      </c>
    </row>
    <row r="8" spans="1:3" x14ac:dyDescent="0.35">
      <c r="A8" s="2" t="s">
        <v>3</v>
      </c>
      <c r="B8" s="20" t="s">
        <v>28</v>
      </c>
      <c r="C8" t="s">
        <v>29</v>
      </c>
    </row>
    <row r="9" spans="1:3" x14ac:dyDescent="0.35">
      <c r="A9" s="3" t="s">
        <v>4</v>
      </c>
      <c r="B9" s="20" t="s">
        <v>30</v>
      </c>
      <c r="C9" t="s">
        <v>31</v>
      </c>
    </row>
    <row r="10" spans="1:3" x14ac:dyDescent="0.35">
      <c r="A10" s="4" t="s">
        <v>5</v>
      </c>
      <c r="B10" s="20" t="s">
        <v>32</v>
      </c>
      <c r="C10" t="s">
        <v>33</v>
      </c>
    </row>
    <row r="11" spans="1:3" x14ac:dyDescent="0.35">
      <c r="A11" s="5" t="s">
        <v>6</v>
      </c>
      <c r="B11" s="20" t="s">
        <v>34</v>
      </c>
      <c r="C11" t="s">
        <v>91</v>
      </c>
    </row>
    <row r="12" spans="1:3" x14ac:dyDescent="0.35">
      <c r="A12" s="6" t="s">
        <v>7</v>
      </c>
      <c r="B12" s="20" t="s">
        <v>35</v>
      </c>
      <c r="C12" t="s">
        <v>36</v>
      </c>
    </row>
    <row r="13" spans="1:3" x14ac:dyDescent="0.35">
      <c r="A13" s="7" t="s">
        <v>8</v>
      </c>
      <c r="B13" s="20" t="s">
        <v>37</v>
      </c>
      <c r="C13" t="s">
        <v>38</v>
      </c>
    </row>
    <row r="14" spans="1:3" x14ac:dyDescent="0.35">
      <c r="A14" s="8" t="s">
        <v>9</v>
      </c>
      <c r="B14" s="20" t="s">
        <v>39</v>
      </c>
      <c r="C14" t="s">
        <v>40</v>
      </c>
    </row>
    <row r="15" spans="1:3" x14ac:dyDescent="0.35">
      <c r="A15" s="9" t="s">
        <v>10</v>
      </c>
      <c r="B15" s="20" t="s">
        <v>41</v>
      </c>
      <c r="C15" t="s">
        <v>42</v>
      </c>
    </row>
    <row r="16" spans="1:3" x14ac:dyDescent="0.35">
      <c r="A16" s="10" t="s">
        <v>11</v>
      </c>
      <c r="B16" s="20" t="s">
        <v>43</v>
      </c>
      <c r="C16" t="s">
        <v>44</v>
      </c>
    </row>
    <row r="17" spans="1:3" x14ac:dyDescent="0.35">
      <c r="A17" s="11" t="s">
        <v>12</v>
      </c>
      <c r="B17" s="20" t="s">
        <v>45</v>
      </c>
      <c r="C17" t="s">
        <v>46</v>
      </c>
    </row>
    <row r="18" spans="1:3" x14ac:dyDescent="0.35">
      <c r="A18" s="12" t="s">
        <v>13</v>
      </c>
      <c r="B18" s="20" t="s">
        <v>47</v>
      </c>
      <c r="C18" t="s">
        <v>48</v>
      </c>
    </row>
    <row r="19" spans="1:3" x14ac:dyDescent="0.35">
      <c r="A19" s="13" t="s">
        <v>14</v>
      </c>
      <c r="B19" s="20" t="s">
        <v>49</v>
      </c>
      <c r="C19" t="s">
        <v>50</v>
      </c>
    </row>
    <row r="20" spans="1:3" x14ac:dyDescent="0.35">
      <c r="A20" s="14" t="s">
        <v>15</v>
      </c>
      <c r="B20" s="20" t="s">
        <v>51</v>
      </c>
      <c r="C20" t="s">
        <v>52</v>
      </c>
    </row>
    <row r="21" spans="1:3" x14ac:dyDescent="0.35">
      <c r="A21" s="15" t="s">
        <v>16</v>
      </c>
      <c r="B21" s="20" t="s">
        <v>53</v>
      </c>
      <c r="C21" t="s">
        <v>54</v>
      </c>
    </row>
    <row r="22" spans="1:3" x14ac:dyDescent="0.35">
      <c r="A22" s="16" t="s">
        <v>17</v>
      </c>
      <c r="B22" s="20" t="s">
        <v>55</v>
      </c>
      <c r="C22" t="s">
        <v>56</v>
      </c>
    </row>
    <row r="23" spans="1:3" x14ac:dyDescent="0.35">
      <c r="A23" s="17" t="s">
        <v>18</v>
      </c>
      <c r="B23" s="20" t="s">
        <v>57</v>
      </c>
      <c r="C23" t="s">
        <v>58</v>
      </c>
    </row>
    <row r="24" spans="1:3" x14ac:dyDescent="0.35">
      <c r="A24" s="18" t="s">
        <v>19</v>
      </c>
      <c r="B24" s="20" t="s">
        <v>59</v>
      </c>
      <c r="C24" t="s">
        <v>60</v>
      </c>
    </row>
    <row r="25" spans="1:3" x14ac:dyDescent="0.35">
      <c r="A25" s="19" t="s">
        <v>20</v>
      </c>
      <c r="B25" s="20" t="s">
        <v>62</v>
      </c>
      <c r="C25" t="s">
        <v>61</v>
      </c>
    </row>
  </sheetData>
  <mergeCells count="2">
    <mergeCell ref="A2:C4"/>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Type Matchup</vt:lpstr>
      <vt:lpstr>Damage Multipliers</vt:lpstr>
      <vt:lpstr>Matchup-Affecting Abilities</vt:lpstr>
      <vt:lpstr>Type Abilities</vt:lpstr>
      <vt:lpstr>Damage</vt:lpstr>
      <vt:lpstr>Inverse</vt:lpstr>
      <vt:lpstr>MAAbilities</vt:lpstr>
      <vt:lpstr>PokemonTypes</vt:lpstr>
      <vt:lpstr>TypeAbilities</vt:lpstr>
      <vt:lpstr>TypeCol</vt:lpstr>
      <vt:lpstr>TypeRow</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dc:creator>
  <cp:lastModifiedBy>Kodey Crandall</cp:lastModifiedBy>
  <cp:lastPrinted>2013-12-12T10:13:35Z</cp:lastPrinted>
  <dcterms:created xsi:type="dcterms:W3CDTF">2013-11-29T22:12:45Z</dcterms:created>
  <dcterms:modified xsi:type="dcterms:W3CDTF">2016-02-12T05:09:18Z</dcterms:modified>
</cp:coreProperties>
</file>